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2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Sheet1" sheetId="1" r:id="rId1"/>
    <sheet name="perfomance" sheetId="10" r:id="rId2"/>
    <sheet name="Sheet2" sheetId="2" r:id="rId3"/>
    <sheet name="Sheet3" sheetId="3" r:id="rId4"/>
    <sheet name="Sheet4" sheetId="4" r:id="rId5"/>
    <sheet name="Sheet5" sheetId="5" r:id="rId6"/>
    <sheet name="Sheet6" sheetId="6" r:id="rId7"/>
    <sheet name="Sheet7" sheetId="7" r:id="rId8"/>
    <sheet name="Sheet8" sheetId="8" r:id="rId9"/>
    <sheet name="Sheet9" sheetId="9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calcPr calcId="145621"/>
</workbook>
</file>

<file path=xl/calcChain.xml><?xml version="1.0" encoding="utf-8"?>
<calcChain xmlns="http://schemas.openxmlformats.org/spreadsheetml/2006/main">
  <c r="H10" i="10" l="1"/>
  <c r="H9" i="10"/>
  <c r="H8" i="10"/>
  <c r="D14" i="10" l="1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R14" i="10"/>
  <c r="S14" i="10"/>
  <c r="T14" i="10"/>
  <c r="C14" i="10"/>
  <c r="P10" i="10" l="1"/>
  <c r="P9" i="10"/>
  <c r="P8" i="10"/>
  <c r="P7" i="10"/>
  <c r="P6" i="10"/>
  <c r="P5" i="10"/>
  <c r="Q10" i="10"/>
  <c r="Q9" i="10"/>
  <c r="Q8" i="10"/>
  <c r="Q6" i="10"/>
  <c r="Q7" i="10"/>
  <c r="Q5" i="10"/>
  <c r="T10" i="10"/>
  <c r="T9" i="10"/>
  <c r="T8" i="10"/>
  <c r="T5" i="10"/>
  <c r="T7" i="10"/>
  <c r="T6" i="10"/>
  <c r="S10" i="10"/>
  <c r="S9" i="10"/>
  <c r="S12" i="10" s="1"/>
  <c r="S8" i="10"/>
  <c r="S7" i="10"/>
  <c r="S6" i="10"/>
  <c r="S5" i="10"/>
  <c r="R7" i="10"/>
  <c r="R6" i="10"/>
  <c r="R5" i="10"/>
  <c r="R10" i="10"/>
  <c r="R9" i="10"/>
  <c r="R8" i="10"/>
  <c r="O10" i="10"/>
  <c r="O9" i="10"/>
  <c r="O8" i="10"/>
  <c r="O7" i="10"/>
  <c r="O6" i="10"/>
  <c r="O5" i="10"/>
  <c r="N10" i="10"/>
  <c r="N9" i="10"/>
  <c r="N8" i="10"/>
  <c r="N7" i="10"/>
  <c r="N6" i="10"/>
  <c r="N5" i="10"/>
  <c r="M10" i="10"/>
  <c r="M9" i="10"/>
  <c r="M8" i="10"/>
  <c r="M11" i="10" s="1"/>
  <c r="M7" i="10"/>
  <c r="M6" i="10"/>
  <c r="M5" i="10"/>
  <c r="L7" i="10"/>
  <c r="L6" i="10"/>
  <c r="L5" i="10"/>
  <c r="L10" i="10"/>
  <c r="L9" i="10"/>
  <c r="L8" i="10"/>
  <c r="K10" i="10"/>
  <c r="K9" i="10"/>
  <c r="K8" i="10"/>
  <c r="K7" i="10"/>
  <c r="K6" i="10"/>
  <c r="K5" i="10"/>
  <c r="J10" i="10"/>
  <c r="J9" i="10"/>
  <c r="J8" i="10"/>
  <c r="J7" i="10"/>
  <c r="J6" i="10"/>
  <c r="J5" i="10"/>
  <c r="I10" i="10"/>
  <c r="I9" i="10"/>
  <c r="I8" i="10"/>
  <c r="I7" i="10"/>
  <c r="I6" i="10"/>
  <c r="I5" i="10"/>
  <c r="H7" i="10"/>
  <c r="H6" i="10"/>
  <c r="H5" i="10"/>
  <c r="G10" i="10"/>
  <c r="G9" i="10"/>
  <c r="G8" i="10"/>
  <c r="G12" i="10"/>
  <c r="G7" i="10"/>
  <c r="G6" i="10"/>
  <c r="G5" i="10"/>
  <c r="F7" i="10"/>
  <c r="F6" i="10"/>
  <c r="F5" i="10"/>
  <c r="E9" i="10"/>
  <c r="E10" i="10"/>
  <c r="E8" i="10"/>
  <c r="E7" i="10"/>
  <c r="E6" i="10"/>
  <c r="E5" i="10"/>
  <c r="D10" i="10"/>
  <c r="D9" i="10"/>
  <c r="D8" i="10"/>
  <c r="D7" i="10"/>
  <c r="D6" i="10"/>
  <c r="D5" i="10"/>
  <c r="F10" i="10"/>
  <c r="F9" i="10"/>
  <c r="F8" i="10"/>
  <c r="C10" i="10"/>
  <c r="C9" i="10"/>
  <c r="C8" i="10"/>
  <c r="C7" i="10"/>
  <c r="C6" i="10"/>
  <c r="C5" i="10"/>
  <c r="E11" i="10"/>
  <c r="O13" i="10"/>
  <c r="Q12" i="10"/>
  <c r="O12" i="10"/>
  <c r="P11" i="10"/>
  <c r="H12" i="10"/>
  <c r="F12" i="10"/>
  <c r="F13" i="10"/>
  <c r="H11" i="10"/>
  <c r="F11" i="10"/>
  <c r="E13" i="10"/>
  <c r="H13" i="10"/>
  <c r="T13" i="10"/>
  <c r="D13" i="10"/>
  <c r="J13" i="10"/>
  <c r="L13" i="10"/>
  <c r="N13" i="10"/>
  <c r="R13" i="10"/>
  <c r="G11" i="10"/>
  <c r="I11" i="10"/>
  <c r="J11" i="10"/>
  <c r="K11" i="10"/>
  <c r="L11" i="10"/>
  <c r="N11" i="10"/>
  <c r="Q11" i="10"/>
  <c r="R11" i="10"/>
  <c r="S11" i="10"/>
  <c r="T11" i="10"/>
  <c r="D12" i="10"/>
  <c r="I12" i="10"/>
  <c r="J12" i="10"/>
  <c r="K12" i="10"/>
  <c r="L12" i="10"/>
  <c r="M12" i="10"/>
  <c r="N12" i="10"/>
  <c r="P12" i="10"/>
  <c r="R12" i="10"/>
  <c r="T12" i="10"/>
  <c r="G13" i="10"/>
  <c r="I13" i="10"/>
  <c r="K13" i="10"/>
  <c r="M13" i="10"/>
  <c r="Q13" i="10"/>
  <c r="S13" i="10"/>
  <c r="P13" i="10" l="1"/>
  <c r="O11" i="10"/>
  <c r="E12" i="10"/>
  <c r="D11" i="10"/>
  <c r="C13" i="10"/>
  <c r="C12" i="10"/>
  <c r="C11" i="10"/>
  <c r="H25" i="16" l="1"/>
  <c r="E25" i="16"/>
  <c r="H24" i="16"/>
  <c r="E24" i="16"/>
  <c r="H23" i="16"/>
  <c r="E23" i="16"/>
  <c r="H22" i="16"/>
  <c r="E22" i="16"/>
  <c r="H21" i="16"/>
  <c r="E21" i="16"/>
  <c r="H20" i="16"/>
  <c r="E20" i="16"/>
  <c r="H16" i="16"/>
  <c r="E16" i="16"/>
  <c r="H15" i="16"/>
  <c r="E15" i="16"/>
  <c r="H11" i="16"/>
  <c r="E11" i="16"/>
  <c r="H10" i="16"/>
  <c r="E10" i="16"/>
  <c r="H9" i="16"/>
  <c r="E9" i="16"/>
  <c r="H8" i="16"/>
  <c r="E8" i="16"/>
  <c r="H7" i="16"/>
  <c r="E7" i="16"/>
  <c r="H6" i="16"/>
  <c r="E6" i="16"/>
  <c r="Q5" i="16"/>
  <c r="Q6" i="16" s="1"/>
  <c r="P5" i="16"/>
  <c r="O5" i="16"/>
  <c r="O6" i="16" s="1"/>
  <c r="N5" i="16"/>
  <c r="N6" i="16" s="1"/>
  <c r="H5" i="16"/>
  <c r="E5" i="16"/>
  <c r="Q4" i="16"/>
  <c r="N4" i="16"/>
  <c r="H4" i="16"/>
  <c r="P4" i="16" s="1"/>
  <c r="R4" i="16" s="1"/>
  <c r="E4" i="16"/>
  <c r="O4" i="16" s="1"/>
  <c r="H31" i="15"/>
  <c r="E31" i="15"/>
  <c r="H30" i="15"/>
  <c r="E30" i="15"/>
  <c r="H29" i="15"/>
  <c r="E29" i="15"/>
  <c r="H28" i="15"/>
  <c r="E28" i="15"/>
  <c r="H27" i="15"/>
  <c r="E27" i="15"/>
  <c r="H26" i="15"/>
  <c r="E26" i="15"/>
  <c r="H22" i="15"/>
  <c r="E22" i="15"/>
  <c r="H21" i="15"/>
  <c r="E21" i="15"/>
  <c r="H20" i="15"/>
  <c r="E20" i="15"/>
  <c r="H19" i="15"/>
  <c r="E19" i="15"/>
  <c r="H18" i="15"/>
  <c r="E18" i="15"/>
  <c r="H17" i="15"/>
  <c r="E17" i="15"/>
  <c r="H16" i="15"/>
  <c r="E16" i="15"/>
  <c r="H15" i="15"/>
  <c r="E15" i="15"/>
  <c r="H11" i="15"/>
  <c r="E11" i="15"/>
  <c r="H10" i="15"/>
  <c r="E10" i="15"/>
  <c r="H9" i="15"/>
  <c r="E9" i="15"/>
  <c r="H8" i="15"/>
  <c r="E8" i="15"/>
  <c r="H7" i="15"/>
  <c r="E7" i="15"/>
  <c r="H6" i="15"/>
  <c r="E6" i="15"/>
  <c r="Q5" i="15"/>
  <c r="Q6" i="15" s="1"/>
  <c r="P5" i="15"/>
  <c r="O5" i="15"/>
  <c r="O6" i="15" s="1"/>
  <c r="N5" i="15"/>
  <c r="N6" i="15" s="1"/>
  <c r="H5" i="15"/>
  <c r="E5" i="15"/>
  <c r="Q4" i="15"/>
  <c r="N4" i="15"/>
  <c r="H4" i="15"/>
  <c r="P4" i="15" s="1"/>
  <c r="R4" i="15" s="1"/>
  <c r="E4" i="15"/>
  <c r="O4" i="15" s="1"/>
  <c r="H27" i="14"/>
  <c r="E27" i="14"/>
  <c r="H26" i="14"/>
  <c r="E26" i="14"/>
  <c r="H25" i="14"/>
  <c r="E25" i="14"/>
  <c r="H24" i="14"/>
  <c r="E24" i="14"/>
  <c r="H23" i="14"/>
  <c r="E23" i="14"/>
  <c r="H22" i="14"/>
  <c r="E22" i="14"/>
  <c r="H18" i="14"/>
  <c r="E18" i="14"/>
  <c r="H17" i="14"/>
  <c r="E17" i="14"/>
  <c r="H16" i="14"/>
  <c r="E16" i="14"/>
  <c r="H15" i="14"/>
  <c r="E15" i="14"/>
  <c r="H14" i="14"/>
  <c r="E14" i="14"/>
  <c r="H13" i="14"/>
  <c r="E13" i="14"/>
  <c r="H9" i="14"/>
  <c r="E9" i="14"/>
  <c r="H8" i="14"/>
  <c r="E8" i="14"/>
  <c r="H7" i="14"/>
  <c r="P5" i="14" s="1"/>
  <c r="E7" i="14"/>
  <c r="H6" i="14"/>
  <c r="E6" i="14"/>
  <c r="Q5" i="14"/>
  <c r="Q6" i="14" s="1"/>
  <c r="O5" i="14"/>
  <c r="N5" i="14"/>
  <c r="H5" i="14"/>
  <c r="E5" i="14"/>
  <c r="Q4" i="14"/>
  <c r="P4" i="14"/>
  <c r="R4" i="14" s="1"/>
  <c r="N4" i="14"/>
  <c r="N6" i="14" s="1"/>
  <c r="H4" i="14"/>
  <c r="E4" i="14"/>
  <c r="O4" i="14" s="1"/>
  <c r="H23" i="13"/>
  <c r="E23" i="13"/>
  <c r="H22" i="13"/>
  <c r="E22" i="13"/>
  <c r="H21" i="13"/>
  <c r="E21" i="13"/>
  <c r="H20" i="13"/>
  <c r="E20" i="13"/>
  <c r="H19" i="13"/>
  <c r="E19" i="13"/>
  <c r="H18" i="13"/>
  <c r="E18" i="13"/>
  <c r="H14" i="13"/>
  <c r="E14" i="13"/>
  <c r="H13" i="13"/>
  <c r="E13" i="13"/>
  <c r="H9" i="13"/>
  <c r="E9" i="13"/>
  <c r="H8" i="13"/>
  <c r="E8" i="13"/>
  <c r="H7" i="13"/>
  <c r="E7" i="13"/>
  <c r="H6" i="13"/>
  <c r="E6" i="13"/>
  <c r="Q5" i="13"/>
  <c r="Q6" i="13" s="1"/>
  <c r="P5" i="13"/>
  <c r="P6" i="13" s="1"/>
  <c r="O5" i="13"/>
  <c r="N5" i="13"/>
  <c r="N6" i="13" s="1"/>
  <c r="H5" i="13"/>
  <c r="E5" i="13"/>
  <c r="Q4" i="13"/>
  <c r="P4" i="13"/>
  <c r="R4" i="13" s="1"/>
  <c r="N4" i="13"/>
  <c r="H4" i="13"/>
  <c r="E4" i="13"/>
  <c r="O4" i="13" s="1"/>
  <c r="H25" i="12"/>
  <c r="E25" i="12"/>
  <c r="H24" i="12"/>
  <c r="E24" i="12"/>
  <c r="H23" i="12"/>
  <c r="E23" i="12"/>
  <c r="H22" i="12"/>
  <c r="E22" i="12"/>
  <c r="H21" i="12"/>
  <c r="E21" i="12"/>
  <c r="H20" i="12"/>
  <c r="E20" i="12"/>
  <c r="H16" i="12"/>
  <c r="E16" i="12"/>
  <c r="H15" i="12"/>
  <c r="E15" i="12"/>
  <c r="H14" i="12"/>
  <c r="E14" i="12"/>
  <c r="H13" i="12"/>
  <c r="E13" i="12"/>
  <c r="H12" i="12"/>
  <c r="E12" i="12"/>
  <c r="H11" i="12"/>
  <c r="E11" i="12"/>
  <c r="H7" i="12"/>
  <c r="E7" i="12"/>
  <c r="H6" i="12"/>
  <c r="E6" i="12"/>
  <c r="Q5" i="12"/>
  <c r="Q6" i="12" s="1"/>
  <c r="P5" i="12"/>
  <c r="O5" i="12"/>
  <c r="O6" i="12" s="1"/>
  <c r="N5" i="12"/>
  <c r="N6" i="12" s="1"/>
  <c r="H5" i="12"/>
  <c r="E5" i="12"/>
  <c r="Q4" i="12"/>
  <c r="N4" i="12"/>
  <c r="H4" i="12"/>
  <c r="P4" i="12" s="1"/>
  <c r="R4" i="12" s="1"/>
  <c r="E4" i="12"/>
  <c r="O4" i="12" s="1"/>
  <c r="H27" i="11"/>
  <c r="E27" i="11"/>
  <c r="H26" i="11"/>
  <c r="E26" i="11"/>
  <c r="H25" i="11"/>
  <c r="E25" i="11"/>
  <c r="H24" i="11"/>
  <c r="E24" i="11"/>
  <c r="H23" i="11"/>
  <c r="E23" i="11"/>
  <c r="H22" i="11"/>
  <c r="E22" i="11"/>
  <c r="H18" i="11"/>
  <c r="E18" i="11"/>
  <c r="H17" i="11"/>
  <c r="E17" i="11"/>
  <c r="H16" i="11"/>
  <c r="E16" i="11"/>
  <c r="H15" i="11"/>
  <c r="E15" i="11"/>
  <c r="H14" i="11"/>
  <c r="E14" i="11"/>
  <c r="H13" i="11"/>
  <c r="E13" i="11"/>
  <c r="H12" i="11"/>
  <c r="E12" i="11"/>
  <c r="H11" i="11"/>
  <c r="E11" i="11"/>
  <c r="H7" i="11"/>
  <c r="E7" i="11"/>
  <c r="H6" i="11"/>
  <c r="E6" i="11"/>
  <c r="Q5" i="11"/>
  <c r="Q6" i="11" s="1"/>
  <c r="P5" i="11"/>
  <c r="O5" i="11"/>
  <c r="N5" i="11"/>
  <c r="N6" i="11" s="1"/>
  <c r="H5" i="11"/>
  <c r="E5" i="11"/>
  <c r="Q4" i="11"/>
  <c r="N4" i="11"/>
  <c r="H4" i="11"/>
  <c r="P4" i="11" s="1"/>
  <c r="R4" i="11" s="1"/>
  <c r="E4" i="11"/>
  <c r="O4" i="11" s="1"/>
  <c r="P6" i="16" l="1"/>
  <c r="R5" i="16"/>
  <c r="R6" i="16" s="1"/>
  <c r="P6" i="15"/>
  <c r="R5" i="15"/>
  <c r="R6" i="15" s="1"/>
  <c r="O6" i="14"/>
  <c r="R5" i="14"/>
  <c r="R6" i="14" s="1"/>
  <c r="P6" i="14"/>
  <c r="O6" i="13"/>
  <c r="R5" i="13"/>
  <c r="R6" i="13" s="1"/>
  <c r="P6" i="12"/>
  <c r="R5" i="12"/>
  <c r="R6" i="12" s="1"/>
  <c r="P6" i="11"/>
  <c r="O6" i="11"/>
  <c r="R5" i="11"/>
  <c r="R6" i="11" s="1"/>
  <c r="Y30" i="10" l="1"/>
  <c r="Y29" i="10"/>
  <c r="Y27" i="10"/>
  <c r="Y26" i="10"/>
  <c r="Y24" i="10"/>
  <c r="Y23" i="10"/>
  <c r="X29" i="10"/>
  <c r="X30" i="10" s="1"/>
  <c r="X31" i="10" s="1"/>
  <c r="X27" i="10"/>
  <c r="X26" i="10"/>
  <c r="X24" i="10"/>
  <c r="X23" i="10"/>
  <c r="W30" i="10"/>
  <c r="W29" i="10"/>
  <c r="W27" i="10"/>
  <c r="W26" i="10"/>
  <c r="W24" i="10"/>
  <c r="W23" i="10"/>
  <c r="Y25" i="10" l="1"/>
  <c r="Y28" i="10"/>
  <c r="Y31" i="10"/>
  <c r="W25" i="10"/>
  <c r="W28" i="10"/>
  <c r="W31" i="10"/>
  <c r="X25" i="10"/>
  <c r="X28" i="10"/>
  <c r="H28" i="9"/>
  <c r="F28" i="9"/>
  <c r="D28" i="9"/>
  <c r="H25" i="9"/>
  <c r="F25" i="9"/>
  <c r="D25" i="9"/>
  <c r="H22" i="9"/>
  <c r="F22" i="9"/>
  <c r="D22" i="9"/>
  <c r="H19" i="9"/>
  <c r="F19" i="9"/>
  <c r="D19" i="9"/>
  <c r="H17" i="9"/>
  <c r="F17" i="9"/>
  <c r="D17" i="9"/>
  <c r="H16" i="9"/>
  <c r="F16" i="9"/>
  <c r="D16" i="9"/>
  <c r="H13" i="9"/>
  <c r="F13" i="9"/>
  <c r="D13" i="9"/>
  <c r="H12" i="9"/>
  <c r="F12" i="9"/>
  <c r="D12" i="9"/>
  <c r="H11" i="9"/>
  <c r="F11" i="9"/>
  <c r="D11" i="9"/>
  <c r="G4" i="9"/>
  <c r="E4" i="9"/>
  <c r="C4" i="9"/>
  <c r="C18" i="9" l="1"/>
  <c r="D4" i="9"/>
  <c r="D18" i="9" s="1"/>
  <c r="E18" i="9"/>
  <c r="F4" i="9"/>
  <c r="F18" i="9" s="1"/>
  <c r="G18" i="9"/>
  <c r="H4" i="9"/>
  <c r="H18" i="9" s="1"/>
  <c r="N34" i="1"/>
  <c r="N33" i="1"/>
  <c r="N32" i="1"/>
  <c r="N31" i="1"/>
  <c r="N30" i="1"/>
  <c r="N29" i="1"/>
  <c r="M34" i="1"/>
  <c r="M33" i="1"/>
  <c r="M32" i="1"/>
  <c r="M31" i="1"/>
  <c r="M30" i="1"/>
  <c r="M29" i="1"/>
  <c r="L34" i="1"/>
  <c r="L33" i="1"/>
  <c r="L32" i="1"/>
  <c r="L31" i="1"/>
  <c r="L30" i="1"/>
  <c r="L29" i="1"/>
  <c r="N25" i="1"/>
  <c r="N21" i="1"/>
  <c r="N18" i="1"/>
  <c r="N14" i="1"/>
  <c r="N12" i="1"/>
  <c r="N11" i="1"/>
  <c r="N8" i="1"/>
  <c r="M25" i="1"/>
  <c r="M21" i="1"/>
  <c r="M18" i="1"/>
  <c r="M14" i="1"/>
  <c r="M12" i="1"/>
  <c r="M11" i="1"/>
  <c r="M8" i="1"/>
  <c r="L25" i="1"/>
  <c r="L21" i="1"/>
  <c r="L18" i="1"/>
  <c r="L14" i="1"/>
  <c r="L12" i="1"/>
  <c r="L11" i="1"/>
  <c r="L8" i="1"/>
  <c r="L41" i="1" l="1"/>
  <c r="M41" i="1"/>
  <c r="N41" i="1"/>
  <c r="N5" i="1"/>
  <c r="N35" i="1" s="1"/>
  <c r="M13" i="1" l="1"/>
  <c r="M5" i="1"/>
  <c r="M35" i="1" s="1"/>
  <c r="N13" i="1"/>
  <c r="L13" i="1"/>
  <c r="L5" i="1"/>
  <c r="L35" i="1" s="1"/>
  <c r="K28" i="8" l="1"/>
  <c r="H28" i="8"/>
  <c r="E28" i="8"/>
  <c r="K25" i="8"/>
  <c r="H25" i="8"/>
  <c r="E25" i="8"/>
  <c r="K22" i="8"/>
  <c r="H22" i="8"/>
  <c r="E22" i="8"/>
  <c r="K19" i="8"/>
  <c r="H19" i="8"/>
  <c r="E19" i="8"/>
  <c r="K17" i="8"/>
  <c r="H17" i="8"/>
  <c r="E17" i="8"/>
  <c r="K16" i="8"/>
  <c r="H16" i="8"/>
  <c r="E16" i="8"/>
  <c r="K13" i="8"/>
  <c r="H13" i="8"/>
  <c r="E13" i="8"/>
  <c r="K12" i="8"/>
  <c r="H12" i="8"/>
  <c r="E12" i="8"/>
  <c r="K11" i="8"/>
  <c r="H11" i="8"/>
  <c r="E11" i="8"/>
  <c r="J4" i="8"/>
  <c r="I4" i="8"/>
  <c r="I18" i="8" s="1"/>
  <c r="G4" i="8"/>
  <c r="G18" i="8" s="1"/>
  <c r="F4" i="8"/>
  <c r="D4" i="8"/>
  <c r="C4" i="8"/>
  <c r="C18" i="8" s="1"/>
  <c r="D18" i="8" l="1"/>
  <c r="F18" i="8"/>
  <c r="J18" i="8"/>
  <c r="H4" i="8"/>
  <c r="H18" i="8" s="1"/>
  <c r="E4" i="8"/>
  <c r="E18" i="8" s="1"/>
  <c r="K4" i="8"/>
  <c r="K18" i="8" s="1"/>
  <c r="T34" i="1"/>
  <c r="T33" i="1"/>
  <c r="T32" i="1"/>
  <c r="T31" i="1"/>
  <c r="T30" i="1"/>
  <c r="T29" i="1"/>
  <c r="S34" i="1"/>
  <c r="S33" i="1"/>
  <c r="S32" i="1"/>
  <c r="S31" i="1"/>
  <c r="S30" i="1"/>
  <c r="S29" i="1"/>
  <c r="R34" i="1"/>
  <c r="R33" i="1"/>
  <c r="R32" i="1"/>
  <c r="R31" i="1"/>
  <c r="R30" i="1"/>
  <c r="R29" i="1"/>
  <c r="T25" i="1"/>
  <c r="T21" i="1"/>
  <c r="T18" i="1"/>
  <c r="T14" i="1"/>
  <c r="T12" i="1"/>
  <c r="T11" i="1"/>
  <c r="T8" i="1"/>
  <c r="S25" i="1"/>
  <c r="S21" i="1"/>
  <c r="S18" i="1"/>
  <c r="S14" i="1"/>
  <c r="S12" i="1"/>
  <c r="S11" i="1"/>
  <c r="S8" i="1"/>
  <c r="R14" i="1"/>
  <c r="R12" i="1"/>
  <c r="R8" i="1"/>
  <c r="R25" i="1"/>
  <c r="R21" i="1"/>
  <c r="R18" i="1"/>
  <c r="R11" i="1"/>
  <c r="T41" i="1" l="1"/>
  <c r="R41" i="1"/>
  <c r="S41" i="1"/>
  <c r="Z34" i="1"/>
  <c r="Z33" i="1"/>
  <c r="Z32" i="1"/>
  <c r="Z31" i="1"/>
  <c r="Z30" i="1"/>
  <c r="Z29" i="1"/>
  <c r="Y34" i="1"/>
  <c r="Y33" i="1"/>
  <c r="Y32" i="1"/>
  <c r="Y31" i="1"/>
  <c r="Y30" i="1"/>
  <c r="Y29" i="1"/>
  <c r="X34" i="1"/>
  <c r="X33" i="1"/>
  <c r="X32" i="1"/>
  <c r="X31" i="1"/>
  <c r="X30" i="1"/>
  <c r="X29" i="1"/>
  <c r="Z25" i="1"/>
  <c r="Z21" i="1"/>
  <c r="Z18" i="1"/>
  <c r="Z14" i="1"/>
  <c r="Z12" i="1"/>
  <c r="Z11" i="1"/>
  <c r="Z8" i="1"/>
  <c r="Y25" i="1"/>
  <c r="Y21" i="1"/>
  <c r="Y18" i="1"/>
  <c r="Y14" i="1"/>
  <c r="Y12" i="1"/>
  <c r="Y11" i="1"/>
  <c r="Y8" i="1"/>
  <c r="X25" i="1"/>
  <c r="X21" i="1"/>
  <c r="X18" i="1"/>
  <c r="X14" i="1"/>
  <c r="X12" i="1"/>
  <c r="X11" i="1"/>
  <c r="X8" i="1"/>
  <c r="H28" i="7"/>
  <c r="F28" i="7"/>
  <c r="D28" i="7"/>
  <c r="H25" i="7"/>
  <c r="F25" i="7"/>
  <c r="D25" i="7"/>
  <c r="H22" i="7"/>
  <c r="F22" i="7"/>
  <c r="D22" i="7"/>
  <c r="H19" i="7"/>
  <c r="F19" i="7"/>
  <c r="D19" i="7"/>
  <c r="H17" i="7"/>
  <c r="F17" i="7"/>
  <c r="D17" i="7"/>
  <c r="H16" i="7"/>
  <c r="F16" i="7"/>
  <c r="D16" i="7"/>
  <c r="H13" i="7"/>
  <c r="F13" i="7"/>
  <c r="D13" i="7"/>
  <c r="H12" i="7"/>
  <c r="F12" i="7"/>
  <c r="D12" i="7"/>
  <c r="H11" i="7"/>
  <c r="F11" i="7"/>
  <c r="D11" i="7"/>
  <c r="G4" i="7"/>
  <c r="H4" i="7" s="1"/>
  <c r="Z5" i="1" s="1"/>
  <c r="E4" i="7"/>
  <c r="F4" i="7" s="1"/>
  <c r="Y5" i="1" s="1"/>
  <c r="Y35" i="1" s="1"/>
  <c r="C4" i="7"/>
  <c r="D4" i="7" s="1"/>
  <c r="X5" i="1" s="1"/>
  <c r="X41" i="1" l="1"/>
  <c r="Y41" i="1"/>
  <c r="Z41" i="1"/>
  <c r="T13" i="1"/>
  <c r="T5" i="1"/>
  <c r="R13" i="1"/>
  <c r="R5" i="1"/>
  <c r="S13" i="1"/>
  <c r="S5" i="1"/>
  <c r="F18" i="7"/>
  <c r="Y13" i="1" s="1"/>
  <c r="D18" i="7"/>
  <c r="X13" i="1" s="1"/>
  <c r="H18" i="7"/>
  <c r="Z13" i="1" s="1"/>
  <c r="X35" i="1"/>
  <c r="Z35" i="1"/>
  <c r="C18" i="7"/>
  <c r="E18" i="7"/>
  <c r="G18" i="7"/>
  <c r="H21" i="1"/>
  <c r="G21" i="1"/>
  <c r="F21" i="1"/>
  <c r="H18" i="1"/>
  <c r="G18" i="1"/>
  <c r="F18" i="1"/>
  <c r="H14" i="1"/>
  <c r="G14" i="1"/>
  <c r="F14" i="1"/>
  <c r="H12" i="1"/>
  <c r="G12" i="1"/>
  <c r="F12" i="1"/>
  <c r="H11" i="1"/>
  <c r="G11" i="1"/>
  <c r="F11" i="1"/>
  <c r="H8" i="1"/>
  <c r="G8" i="1"/>
  <c r="F8" i="1"/>
  <c r="H25" i="6"/>
  <c r="F25" i="6"/>
  <c r="D25" i="6"/>
  <c r="H22" i="6"/>
  <c r="F22" i="6"/>
  <c r="D22" i="6"/>
  <c r="H19" i="6"/>
  <c r="F19" i="6"/>
  <c r="D19" i="6"/>
  <c r="H17" i="6"/>
  <c r="F17" i="6"/>
  <c r="D17" i="6"/>
  <c r="H16" i="6"/>
  <c r="F16" i="6"/>
  <c r="D16" i="6"/>
  <c r="H13" i="6"/>
  <c r="F13" i="6"/>
  <c r="D13" i="6"/>
  <c r="H12" i="6"/>
  <c r="F12" i="6"/>
  <c r="D12" i="6"/>
  <c r="H11" i="6"/>
  <c r="F11" i="6"/>
  <c r="D11" i="6"/>
  <c r="G4" i="6"/>
  <c r="G18" i="6" s="1"/>
  <c r="E4" i="6"/>
  <c r="E18" i="6" s="1"/>
  <c r="C4" i="6"/>
  <c r="C18" i="6" s="1"/>
  <c r="S35" i="1" l="1"/>
  <c r="R35" i="1"/>
  <c r="T35" i="1"/>
  <c r="D4" i="6"/>
  <c r="F5" i="1" s="1"/>
  <c r="F4" i="6"/>
  <c r="G5" i="1" s="1"/>
  <c r="H4" i="6"/>
  <c r="H5" i="1" s="1"/>
  <c r="C29" i="6"/>
  <c r="F18" i="6" l="1"/>
  <c r="G13" i="1" s="1"/>
  <c r="H18" i="6"/>
  <c r="H13" i="1" s="1"/>
  <c r="D18" i="6"/>
  <c r="F13" i="1" s="1"/>
  <c r="D29" i="6"/>
  <c r="C30" i="6"/>
  <c r="C28" i="6"/>
  <c r="D28" i="6" s="1"/>
  <c r="F25" i="1" s="1"/>
  <c r="C9" i="6"/>
  <c r="C20" i="6"/>
  <c r="C26" i="6"/>
  <c r="C5" i="6"/>
  <c r="C14" i="6"/>
  <c r="C23" i="6"/>
  <c r="D30" i="6" l="1"/>
  <c r="F28" i="1" s="1"/>
  <c r="F26" i="1"/>
  <c r="F27" i="1" s="1"/>
  <c r="D9" i="6"/>
  <c r="D10" i="6" s="1"/>
  <c r="C10" i="6"/>
  <c r="C7" i="6"/>
  <c r="C15" i="6"/>
  <c r="D14" i="6"/>
  <c r="D26" i="6"/>
  <c r="C27" i="6"/>
  <c r="C24" i="6"/>
  <c r="D23" i="6"/>
  <c r="D5" i="6"/>
  <c r="C6" i="6"/>
  <c r="D20" i="6"/>
  <c r="C21" i="6"/>
  <c r="G29" i="6"/>
  <c r="G23" i="6"/>
  <c r="G14" i="6"/>
  <c r="G5" i="6"/>
  <c r="G26" i="6"/>
  <c r="G20" i="6"/>
  <c r="G9" i="6"/>
  <c r="E29" i="6"/>
  <c r="E23" i="6"/>
  <c r="E14" i="6"/>
  <c r="E5" i="6"/>
  <c r="E26" i="6"/>
  <c r="E20" i="6"/>
  <c r="E9" i="6"/>
  <c r="D21" i="6" l="1"/>
  <c r="F17" i="1" s="1"/>
  <c r="F15" i="1"/>
  <c r="F16" i="1" s="1"/>
  <c r="D6" i="6"/>
  <c r="F7" i="1" s="1"/>
  <c r="F6" i="1"/>
  <c r="F42" i="1" s="1"/>
  <c r="D27" i="6"/>
  <c r="F24" i="1" s="1"/>
  <c r="F22" i="1"/>
  <c r="F23" i="1" s="1"/>
  <c r="D24" i="6"/>
  <c r="F20" i="1" s="1"/>
  <c r="F19" i="1"/>
  <c r="D15" i="6"/>
  <c r="F10" i="1" s="1"/>
  <c r="F9" i="1"/>
  <c r="F9" i="6"/>
  <c r="F10" i="6" s="1"/>
  <c r="E10" i="6"/>
  <c r="E7" i="6"/>
  <c r="F26" i="6"/>
  <c r="E27" i="6"/>
  <c r="E15" i="6"/>
  <c r="F14" i="6"/>
  <c r="F29" i="6"/>
  <c r="E30" i="6"/>
  <c r="E28" i="6"/>
  <c r="F28" i="6" s="1"/>
  <c r="G25" i="1" s="1"/>
  <c r="H9" i="6"/>
  <c r="H10" i="6" s="1"/>
  <c r="G10" i="6"/>
  <c r="G7" i="6"/>
  <c r="H26" i="6"/>
  <c r="G27" i="6"/>
  <c r="G15" i="6"/>
  <c r="H14" i="6"/>
  <c r="H29" i="6"/>
  <c r="G30" i="6"/>
  <c r="G28" i="6"/>
  <c r="H28" i="6" s="1"/>
  <c r="H25" i="1" s="1"/>
  <c r="F20" i="6"/>
  <c r="E21" i="6"/>
  <c r="E6" i="6"/>
  <c r="F5" i="6"/>
  <c r="E24" i="6"/>
  <c r="F23" i="6"/>
  <c r="H20" i="6"/>
  <c r="G21" i="6"/>
  <c r="H5" i="6"/>
  <c r="G6" i="6"/>
  <c r="G24" i="6"/>
  <c r="H23" i="6"/>
  <c r="D7" i="6"/>
  <c r="D8" i="6" s="1"/>
  <c r="C8" i="6"/>
  <c r="H24" i="6" l="1"/>
  <c r="H20" i="1" s="1"/>
  <c r="H19" i="1"/>
  <c r="F24" i="6"/>
  <c r="G20" i="1" s="1"/>
  <c r="G19" i="1"/>
  <c r="F6" i="6"/>
  <c r="G7" i="1" s="1"/>
  <c r="G6" i="1"/>
  <c r="G42" i="1" s="1"/>
  <c r="H30" i="6"/>
  <c r="H28" i="1" s="1"/>
  <c r="H26" i="1"/>
  <c r="H27" i="1" s="1"/>
  <c r="H27" i="6"/>
  <c r="H24" i="1" s="1"/>
  <c r="H22" i="1"/>
  <c r="H23" i="1" s="1"/>
  <c r="F30" i="6"/>
  <c r="G28" i="1" s="1"/>
  <c r="G26" i="1"/>
  <c r="G27" i="1" s="1"/>
  <c r="F27" i="6"/>
  <c r="G24" i="1" s="1"/>
  <c r="G22" i="1"/>
  <c r="G23" i="1" s="1"/>
  <c r="H6" i="6"/>
  <c r="H7" i="1" s="1"/>
  <c r="H6" i="1"/>
  <c r="H42" i="1" s="1"/>
  <c r="H21" i="6"/>
  <c r="H17" i="1" s="1"/>
  <c r="H15" i="1"/>
  <c r="H16" i="1" s="1"/>
  <c r="F21" i="6"/>
  <c r="G17" i="1" s="1"/>
  <c r="G15" i="1"/>
  <c r="G16" i="1" s="1"/>
  <c r="H15" i="6"/>
  <c r="H10" i="1" s="1"/>
  <c r="H9" i="1"/>
  <c r="F15" i="6"/>
  <c r="G10" i="1" s="1"/>
  <c r="G9" i="1"/>
  <c r="H7" i="6"/>
  <c r="H8" i="6" s="1"/>
  <c r="G8" i="6"/>
  <c r="F7" i="6"/>
  <c r="F8" i="6" s="1"/>
  <c r="E8" i="6"/>
  <c r="G31" i="1" l="1"/>
  <c r="H30" i="1"/>
  <c r="H41" i="1" s="1"/>
  <c r="F30" i="1"/>
  <c r="F41" i="1" s="1"/>
  <c r="G29" i="1"/>
  <c r="G37" i="1"/>
  <c r="G38" i="1" s="1"/>
  <c r="G43" i="1" s="1"/>
  <c r="H31" i="1"/>
  <c r="F31" i="1"/>
  <c r="G30" i="1"/>
  <c r="G41" i="1" s="1"/>
  <c r="H37" i="1"/>
  <c r="H38" i="1" s="1"/>
  <c r="H43" i="1" s="1"/>
  <c r="F37" i="1"/>
  <c r="F38" i="1" s="1"/>
  <c r="F43" i="1" s="1"/>
  <c r="G40" i="1"/>
  <c r="H29" i="1"/>
  <c r="H36" i="1" s="1"/>
  <c r="F29" i="1"/>
  <c r="F36" i="1" s="1"/>
  <c r="G35" i="1" l="1"/>
  <c r="G36" i="1"/>
  <c r="H40" i="1"/>
  <c r="F40" i="1"/>
  <c r="F39" i="1"/>
  <c r="F35" i="1"/>
  <c r="H39" i="1"/>
  <c r="H35" i="1"/>
  <c r="G39" i="1"/>
  <c r="J8" i="1"/>
  <c r="K8" i="1"/>
  <c r="O8" i="1"/>
  <c r="P8" i="1"/>
  <c r="Q8" i="1"/>
  <c r="U8" i="1"/>
  <c r="V8" i="1"/>
  <c r="W8" i="1"/>
  <c r="J11" i="1"/>
  <c r="K11" i="1"/>
  <c r="O11" i="1"/>
  <c r="P11" i="1"/>
  <c r="Q11" i="1"/>
  <c r="U11" i="1"/>
  <c r="V11" i="1"/>
  <c r="W11" i="1"/>
  <c r="J12" i="1"/>
  <c r="K12" i="1"/>
  <c r="O12" i="1"/>
  <c r="P12" i="1"/>
  <c r="Q12" i="1"/>
  <c r="U12" i="1"/>
  <c r="V12" i="1"/>
  <c r="W12" i="1"/>
  <c r="J14" i="1"/>
  <c r="K14" i="1"/>
  <c r="O14" i="1"/>
  <c r="P14" i="1"/>
  <c r="Q14" i="1"/>
  <c r="U14" i="1"/>
  <c r="V14" i="1"/>
  <c r="W14" i="1"/>
  <c r="J18" i="1"/>
  <c r="K18" i="1"/>
  <c r="O18" i="1"/>
  <c r="P18" i="1"/>
  <c r="Q18" i="1"/>
  <c r="U18" i="1"/>
  <c r="V18" i="1"/>
  <c r="W18" i="1"/>
  <c r="J21" i="1"/>
  <c r="K21" i="1"/>
  <c r="O21" i="1"/>
  <c r="P21" i="1"/>
  <c r="Q21" i="1"/>
  <c r="U21" i="1"/>
  <c r="V21" i="1"/>
  <c r="W21" i="1"/>
  <c r="J25" i="1"/>
  <c r="K25" i="1"/>
  <c r="O25" i="1"/>
  <c r="P25" i="1"/>
  <c r="Q25" i="1"/>
  <c r="U25" i="1"/>
  <c r="V25" i="1"/>
  <c r="W25" i="1"/>
  <c r="J29" i="1"/>
  <c r="K29" i="1"/>
  <c r="O29" i="1"/>
  <c r="P29" i="1"/>
  <c r="Q29" i="1"/>
  <c r="U29" i="1"/>
  <c r="V29" i="1"/>
  <c r="W29" i="1"/>
  <c r="J30" i="1"/>
  <c r="J41" i="1" s="1"/>
  <c r="K30" i="1"/>
  <c r="K41" i="1" s="1"/>
  <c r="O30" i="1"/>
  <c r="O41" i="1" s="1"/>
  <c r="P30" i="1"/>
  <c r="P41" i="1" s="1"/>
  <c r="Q30" i="1"/>
  <c r="Q41" i="1" s="1"/>
  <c r="U30" i="1"/>
  <c r="U41" i="1" s="1"/>
  <c r="V30" i="1"/>
  <c r="V41" i="1" s="1"/>
  <c r="W30" i="1"/>
  <c r="W41" i="1" s="1"/>
  <c r="J31" i="1"/>
  <c r="K31" i="1"/>
  <c r="O31" i="1"/>
  <c r="P31" i="1"/>
  <c r="Q31" i="1"/>
  <c r="U31" i="1"/>
  <c r="V31" i="1"/>
  <c r="W31" i="1"/>
  <c r="J32" i="1"/>
  <c r="K32" i="1"/>
  <c r="O32" i="1"/>
  <c r="P32" i="1"/>
  <c r="Q32" i="1"/>
  <c r="U32" i="1"/>
  <c r="V32" i="1"/>
  <c r="W32" i="1"/>
  <c r="J33" i="1"/>
  <c r="K33" i="1"/>
  <c r="O33" i="1"/>
  <c r="P33" i="1"/>
  <c r="Q33" i="1"/>
  <c r="U33" i="1"/>
  <c r="V33" i="1"/>
  <c r="W33" i="1"/>
  <c r="J34" i="1"/>
  <c r="K34" i="1"/>
  <c r="O34" i="1"/>
  <c r="P34" i="1"/>
  <c r="Q34" i="1"/>
  <c r="U34" i="1"/>
  <c r="V34" i="1"/>
  <c r="W34" i="1"/>
  <c r="I8" i="1"/>
  <c r="I11" i="1"/>
  <c r="I12" i="1"/>
  <c r="I14" i="1"/>
  <c r="I18" i="1"/>
  <c r="I21" i="1"/>
  <c r="I25" i="1"/>
  <c r="E8" i="1"/>
  <c r="E11" i="1"/>
  <c r="E12" i="1"/>
  <c r="E14" i="1"/>
  <c r="E18" i="1"/>
  <c r="E21" i="1"/>
  <c r="E30" i="1" s="1"/>
  <c r="E41" i="1" s="1"/>
  <c r="D8" i="1"/>
  <c r="D11" i="1"/>
  <c r="D12" i="1"/>
  <c r="D14" i="1"/>
  <c r="D18" i="1"/>
  <c r="D21" i="1"/>
  <c r="D30" i="1" s="1"/>
  <c r="D41" i="1" s="1"/>
  <c r="C8" i="1"/>
  <c r="C11" i="1"/>
  <c r="C12" i="1"/>
  <c r="C14" i="1"/>
  <c r="C18" i="1"/>
  <c r="C21" i="1"/>
  <c r="C30" i="1" s="1"/>
  <c r="C41" i="1" s="1"/>
  <c r="I29" i="1"/>
  <c r="I30" i="1"/>
  <c r="I31" i="1"/>
  <c r="I32" i="1"/>
  <c r="I33" i="1"/>
  <c r="I34" i="1"/>
  <c r="H28" i="5"/>
  <c r="F28" i="5"/>
  <c r="D28" i="5"/>
  <c r="H25" i="5"/>
  <c r="F25" i="5"/>
  <c r="D25" i="5"/>
  <c r="H22" i="5"/>
  <c r="F22" i="5"/>
  <c r="D22" i="5"/>
  <c r="H19" i="5"/>
  <c r="F19" i="5"/>
  <c r="D19" i="5"/>
  <c r="H17" i="5"/>
  <c r="F17" i="5"/>
  <c r="D17" i="5"/>
  <c r="H16" i="5"/>
  <c r="F16" i="5"/>
  <c r="D16" i="5"/>
  <c r="H13" i="5"/>
  <c r="F13" i="5"/>
  <c r="D13" i="5"/>
  <c r="H12" i="5"/>
  <c r="F12" i="5"/>
  <c r="D12" i="5"/>
  <c r="H11" i="5"/>
  <c r="F11" i="5"/>
  <c r="D11" i="5"/>
  <c r="G4" i="5"/>
  <c r="E4" i="5"/>
  <c r="C4" i="5"/>
  <c r="J29" i="4"/>
  <c r="L28" i="4"/>
  <c r="I28" i="4"/>
  <c r="F28" i="4"/>
  <c r="L25" i="4"/>
  <c r="I25" i="4"/>
  <c r="F25" i="4"/>
  <c r="L22" i="4"/>
  <c r="I22" i="4"/>
  <c r="F22" i="4"/>
  <c r="L19" i="4"/>
  <c r="I19" i="4"/>
  <c r="F19" i="4"/>
  <c r="L17" i="4"/>
  <c r="I17" i="4"/>
  <c r="F17" i="4"/>
  <c r="L16" i="4"/>
  <c r="I16" i="4"/>
  <c r="F16" i="4"/>
  <c r="L13" i="4"/>
  <c r="I13" i="4"/>
  <c r="F13" i="4"/>
  <c r="L12" i="4"/>
  <c r="I12" i="4"/>
  <c r="F12" i="4"/>
  <c r="L11" i="4"/>
  <c r="I11" i="4"/>
  <c r="F11" i="4"/>
  <c r="K4" i="4"/>
  <c r="J4" i="4"/>
  <c r="H4" i="4"/>
  <c r="G4" i="4"/>
  <c r="E4" i="4"/>
  <c r="D4" i="4"/>
  <c r="C4" i="4"/>
  <c r="K28" i="3"/>
  <c r="H28" i="3"/>
  <c r="E28" i="3"/>
  <c r="K25" i="3"/>
  <c r="H25" i="3"/>
  <c r="E25" i="3"/>
  <c r="K22" i="3"/>
  <c r="H22" i="3"/>
  <c r="E22" i="3"/>
  <c r="K19" i="3"/>
  <c r="H19" i="3"/>
  <c r="E19" i="3"/>
  <c r="K17" i="3"/>
  <c r="H17" i="3"/>
  <c r="E17" i="3"/>
  <c r="K16" i="3"/>
  <c r="H16" i="3"/>
  <c r="E16" i="3"/>
  <c r="K13" i="3"/>
  <c r="H13" i="3"/>
  <c r="E13" i="3"/>
  <c r="K12" i="3"/>
  <c r="H12" i="3"/>
  <c r="E12" i="3"/>
  <c r="K11" i="3"/>
  <c r="H11" i="3"/>
  <c r="E11" i="3"/>
  <c r="J4" i="3"/>
  <c r="I4" i="3"/>
  <c r="I18" i="3" s="1"/>
  <c r="G4" i="3"/>
  <c r="G18" i="3" s="1"/>
  <c r="F4" i="3"/>
  <c r="D4" i="3"/>
  <c r="C4" i="3"/>
  <c r="C18" i="3" s="1"/>
  <c r="I41" i="1" l="1"/>
  <c r="D4" i="5"/>
  <c r="F4" i="5"/>
  <c r="H4" i="5"/>
  <c r="W5" i="1" s="1"/>
  <c r="W35" i="1" s="1"/>
  <c r="C18" i="5"/>
  <c r="E18" i="5"/>
  <c r="G18" i="5"/>
  <c r="C18" i="4"/>
  <c r="E18" i="4"/>
  <c r="I4" i="4"/>
  <c r="P5" i="1" s="1"/>
  <c r="P35" i="1" s="1"/>
  <c r="G18" i="4"/>
  <c r="J18" i="4"/>
  <c r="L4" i="4"/>
  <c r="Q5" i="1" s="1"/>
  <c r="Q35" i="1" s="1"/>
  <c r="L18" i="4"/>
  <c r="Q13" i="1" s="1"/>
  <c r="D18" i="4"/>
  <c r="F4" i="4"/>
  <c r="H18" i="4"/>
  <c r="I18" i="4"/>
  <c r="P13" i="1" s="1"/>
  <c r="J30" i="4"/>
  <c r="K18" i="4"/>
  <c r="F18" i="3"/>
  <c r="H4" i="3"/>
  <c r="J18" i="3"/>
  <c r="D18" i="3"/>
  <c r="E4" i="3"/>
  <c r="K4" i="3"/>
  <c r="G29" i="5"/>
  <c r="E29" i="5"/>
  <c r="C29" i="5"/>
  <c r="H18" i="3" l="1"/>
  <c r="J13" i="1" s="1"/>
  <c r="J5" i="1"/>
  <c r="F18" i="4"/>
  <c r="O13" i="1" s="1"/>
  <c r="O5" i="1"/>
  <c r="D18" i="5"/>
  <c r="U13" i="1" s="1"/>
  <c r="U5" i="1"/>
  <c r="K18" i="3"/>
  <c r="K13" i="1" s="1"/>
  <c r="K5" i="1"/>
  <c r="E18" i="3"/>
  <c r="I13" i="1" s="1"/>
  <c r="I5" i="1"/>
  <c r="F18" i="5"/>
  <c r="V13" i="1" s="1"/>
  <c r="V5" i="1"/>
  <c r="H18" i="5"/>
  <c r="W13" i="1" s="1"/>
  <c r="D29" i="5"/>
  <c r="C30" i="5"/>
  <c r="H29" i="5"/>
  <c r="G30" i="5"/>
  <c r="F29" i="5"/>
  <c r="E30" i="5"/>
  <c r="G9" i="5"/>
  <c r="G20" i="5"/>
  <c r="G26" i="5"/>
  <c r="G5" i="5"/>
  <c r="G14" i="5"/>
  <c r="G23" i="5"/>
  <c r="E9" i="5"/>
  <c r="E20" i="5"/>
  <c r="E26" i="5"/>
  <c r="E5" i="5"/>
  <c r="E14" i="5"/>
  <c r="E23" i="5"/>
  <c r="C9" i="5"/>
  <c r="C20" i="5"/>
  <c r="C26" i="5"/>
  <c r="C5" i="5"/>
  <c r="C14" i="5"/>
  <c r="C23" i="5"/>
  <c r="V35" i="1" l="1"/>
  <c r="I35" i="1"/>
  <c r="K35" i="1"/>
  <c r="U35" i="1"/>
  <c r="O35" i="1"/>
  <c r="J35" i="1"/>
  <c r="F30" i="5"/>
  <c r="V28" i="1" s="1"/>
  <c r="V26" i="1"/>
  <c r="V27" i="1" s="1"/>
  <c r="H30" i="5"/>
  <c r="W28" i="1" s="1"/>
  <c r="W26" i="1"/>
  <c r="W27" i="1" s="1"/>
  <c r="D30" i="5"/>
  <c r="U28" i="1" s="1"/>
  <c r="U26" i="1"/>
  <c r="U27" i="1" s="1"/>
  <c r="C6" i="5"/>
  <c r="D5" i="5"/>
  <c r="D14" i="5"/>
  <c r="C15" i="5"/>
  <c r="C27" i="5"/>
  <c r="D26" i="5"/>
  <c r="C10" i="5"/>
  <c r="D9" i="5"/>
  <c r="D10" i="5" s="1"/>
  <c r="C7" i="5"/>
  <c r="F14" i="5"/>
  <c r="E15" i="5"/>
  <c r="E27" i="5"/>
  <c r="F26" i="5"/>
  <c r="E10" i="5"/>
  <c r="F9" i="5"/>
  <c r="F10" i="5" s="1"/>
  <c r="E7" i="5"/>
  <c r="H14" i="5"/>
  <c r="G15" i="5"/>
  <c r="G27" i="5"/>
  <c r="H26" i="5"/>
  <c r="G10" i="5"/>
  <c r="H9" i="5"/>
  <c r="H10" i="5" s="1"/>
  <c r="G7" i="5"/>
  <c r="D23" i="5"/>
  <c r="C24" i="5"/>
  <c r="C21" i="5"/>
  <c r="D20" i="5"/>
  <c r="F23" i="5"/>
  <c r="E24" i="5"/>
  <c r="E6" i="5"/>
  <c r="F5" i="5"/>
  <c r="E21" i="5"/>
  <c r="F20" i="5"/>
  <c r="H23" i="5"/>
  <c r="G24" i="5"/>
  <c r="G6" i="5"/>
  <c r="H5" i="5"/>
  <c r="G21" i="5"/>
  <c r="H20" i="5"/>
  <c r="H24" i="5" l="1"/>
  <c r="W20" i="1" s="1"/>
  <c r="W19" i="1"/>
  <c r="F24" i="5"/>
  <c r="V20" i="1" s="1"/>
  <c r="V19" i="1"/>
  <c r="H27" i="5"/>
  <c r="W22" i="1"/>
  <c r="W23" i="1" s="1"/>
  <c r="F15" i="5"/>
  <c r="V10" i="1" s="1"/>
  <c r="V9" i="1"/>
  <c r="V36" i="1" s="1"/>
  <c r="D27" i="5"/>
  <c r="U22" i="1"/>
  <c r="U23" i="1" s="1"/>
  <c r="D6" i="5"/>
  <c r="U7" i="1" s="1"/>
  <c r="U6" i="1"/>
  <c r="U42" i="1" s="1"/>
  <c r="D24" i="5"/>
  <c r="U20" i="1" s="1"/>
  <c r="U19" i="1"/>
  <c r="H21" i="5"/>
  <c r="W17" i="1" s="1"/>
  <c r="W15" i="1"/>
  <c r="H6" i="5"/>
  <c r="W7" i="1" s="1"/>
  <c r="W6" i="1"/>
  <c r="W42" i="1" s="1"/>
  <c r="F21" i="5"/>
  <c r="V17" i="1" s="1"/>
  <c r="V15" i="1"/>
  <c r="V16" i="1" s="1"/>
  <c r="F6" i="5"/>
  <c r="V7" i="1" s="1"/>
  <c r="V6" i="1"/>
  <c r="V42" i="1" s="1"/>
  <c r="D21" i="5"/>
  <c r="U17" i="1" s="1"/>
  <c r="U15" i="1"/>
  <c r="H15" i="5"/>
  <c r="W10" i="1" s="1"/>
  <c r="W9" i="1"/>
  <c r="W36" i="1" s="1"/>
  <c r="F27" i="5"/>
  <c r="V22" i="1"/>
  <c r="V23" i="1" s="1"/>
  <c r="D15" i="5"/>
  <c r="U10" i="1" s="1"/>
  <c r="U9" i="1"/>
  <c r="U36" i="1" s="1"/>
  <c r="E8" i="5"/>
  <c r="F7" i="5"/>
  <c r="F8" i="5" s="1"/>
  <c r="G8" i="5"/>
  <c r="H7" i="5"/>
  <c r="H8" i="5" s="1"/>
  <c r="C8" i="5"/>
  <c r="D7" i="5"/>
  <c r="D8" i="5" s="1"/>
  <c r="V24" i="1" l="1"/>
  <c r="U24" i="1"/>
  <c r="W24" i="1"/>
  <c r="U37" i="1"/>
  <c r="U39" i="1" s="1"/>
  <c r="U16" i="1"/>
  <c r="W37" i="1"/>
  <c r="W39" i="1" s="1"/>
  <c r="W16" i="1"/>
  <c r="V37" i="1"/>
  <c r="V39" i="1" s="1"/>
  <c r="D9" i="3"/>
  <c r="D14" i="3"/>
  <c r="D15" i="3" s="1"/>
  <c r="D20" i="3"/>
  <c r="D21" i="3" s="1"/>
  <c r="D23" i="3"/>
  <c r="D24" i="3" s="1"/>
  <c r="D26" i="3"/>
  <c r="D27" i="3" s="1"/>
  <c r="D29" i="3"/>
  <c r="D30" i="3" s="1"/>
  <c r="I29" i="3"/>
  <c r="F29" i="3"/>
  <c r="C5" i="3"/>
  <c r="D5" i="3"/>
  <c r="D6" i="3" s="1"/>
  <c r="G9" i="3"/>
  <c r="J9" i="3"/>
  <c r="U40" i="1" l="1"/>
  <c r="W40" i="1"/>
  <c r="W38" i="1"/>
  <c r="W43" i="1" s="1"/>
  <c r="U38" i="1"/>
  <c r="U43" i="1" s="1"/>
  <c r="V38" i="1"/>
  <c r="V43" i="1" s="1"/>
  <c r="V40" i="1"/>
  <c r="J10" i="3"/>
  <c r="J7" i="3"/>
  <c r="J8" i="3" s="1"/>
  <c r="F30" i="3"/>
  <c r="G10" i="3"/>
  <c r="G7" i="3"/>
  <c r="G8" i="3" s="1"/>
  <c r="C6" i="3"/>
  <c r="E5" i="3"/>
  <c r="I30" i="3"/>
  <c r="D10" i="3"/>
  <c r="D7" i="3"/>
  <c r="D8" i="3" s="1"/>
  <c r="C29" i="3"/>
  <c r="C23" i="3"/>
  <c r="C14" i="3"/>
  <c r="C26" i="3"/>
  <c r="C20" i="3"/>
  <c r="C9" i="3"/>
  <c r="J29" i="3"/>
  <c r="J30" i="3" s="1"/>
  <c r="J23" i="3"/>
  <c r="J24" i="3" s="1"/>
  <c r="J14" i="3"/>
  <c r="J15" i="3" s="1"/>
  <c r="J5" i="3"/>
  <c r="J6" i="3" s="1"/>
  <c r="J26" i="3"/>
  <c r="J27" i="3" s="1"/>
  <c r="J20" i="3"/>
  <c r="J21" i="3" s="1"/>
  <c r="G29" i="3"/>
  <c r="G30" i="3" s="1"/>
  <c r="G23" i="3"/>
  <c r="G24" i="3" s="1"/>
  <c r="G14" i="3"/>
  <c r="G15" i="3" s="1"/>
  <c r="G5" i="3"/>
  <c r="G6" i="3" s="1"/>
  <c r="G26" i="3"/>
  <c r="G27" i="3" s="1"/>
  <c r="G20" i="3"/>
  <c r="G21" i="3" s="1"/>
  <c r="I9" i="3"/>
  <c r="I20" i="3"/>
  <c r="I26" i="3"/>
  <c r="I5" i="3"/>
  <c r="I14" i="3"/>
  <c r="I23" i="3"/>
  <c r="F9" i="3"/>
  <c r="F20" i="3"/>
  <c r="F26" i="3"/>
  <c r="F5" i="3"/>
  <c r="F14" i="3"/>
  <c r="F23" i="3"/>
  <c r="E6" i="3" l="1"/>
  <c r="I7" i="1" s="1"/>
  <c r="I6" i="1"/>
  <c r="I42" i="1" s="1"/>
  <c r="H23" i="3"/>
  <c r="F24" i="3"/>
  <c r="H5" i="3"/>
  <c r="F6" i="3"/>
  <c r="F21" i="3"/>
  <c r="H20" i="3"/>
  <c r="I24" i="3"/>
  <c r="K23" i="3"/>
  <c r="I6" i="3"/>
  <c r="K5" i="3"/>
  <c r="K20" i="3"/>
  <c r="I21" i="3"/>
  <c r="C10" i="3"/>
  <c r="E9" i="3"/>
  <c r="E10" i="3" s="1"/>
  <c r="C7" i="3"/>
  <c r="E26" i="3"/>
  <c r="C27" i="3"/>
  <c r="C24" i="3"/>
  <c r="E23" i="3"/>
  <c r="K29" i="3"/>
  <c r="F15" i="3"/>
  <c r="H14" i="3"/>
  <c r="F27" i="3"/>
  <c r="H26" i="3"/>
  <c r="H9" i="3"/>
  <c r="H10" i="3" s="1"/>
  <c r="F10" i="3"/>
  <c r="F7" i="3"/>
  <c r="K14" i="3"/>
  <c r="I15" i="3"/>
  <c r="K26" i="3"/>
  <c r="I27" i="3"/>
  <c r="I10" i="3"/>
  <c r="K9" i="3"/>
  <c r="K10" i="3" s="1"/>
  <c r="I7" i="3"/>
  <c r="E20" i="3"/>
  <c r="C21" i="3"/>
  <c r="E14" i="3"/>
  <c r="C15" i="3"/>
  <c r="C30" i="3"/>
  <c r="E29" i="3"/>
  <c r="H29" i="3"/>
  <c r="H30" i="3" l="1"/>
  <c r="J28" i="1" s="1"/>
  <c r="J26" i="1"/>
  <c r="J27" i="1" s="1"/>
  <c r="E21" i="3"/>
  <c r="I17" i="1" s="1"/>
  <c r="I15" i="1"/>
  <c r="I16" i="1" s="1"/>
  <c r="E30" i="3"/>
  <c r="I28" i="1" s="1"/>
  <c r="I26" i="1"/>
  <c r="I27" i="1" s="1"/>
  <c r="K27" i="3"/>
  <c r="K22" i="1"/>
  <c r="K23" i="1" s="1"/>
  <c r="K15" i="3"/>
  <c r="K10" i="1" s="1"/>
  <c r="K9" i="1"/>
  <c r="K36" i="1" s="1"/>
  <c r="H27" i="3"/>
  <c r="J22" i="1"/>
  <c r="J23" i="1" s="1"/>
  <c r="H15" i="3"/>
  <c r="J10" i="1" s="1"/>
  <c r="J9" i="1"/>
  <c r="J36" i="1" s="1"/>
  <c r="K30" i="3"/>
  <c r="K28" i="1" s="1"/>
  <c r="K26" i="1"/>
  <c r="K27" i="1" s="1"/>
  <c r="E27" i="3"/>
  <c r="I22" i="1"/>
  <c r="I23" i="1" s="1"/>
  <c r="K6" i="3"/>
  <c r="K7" i="1" s="1"/>
  <c r="K6" i="1"/>
  <c r="K42" i="1" s="1"/>
  <c r="K24" i="3"/>
  <c r="K20" i="1" s="1"/>
  <c r="K19" i="1"/>
  <c r="H21" i="3"/>
  <c r="J17" i="1" s="1"/>
  <c r="J15" i="1"/>
  <c r="E15" i="3"/>
  <c r="I10" i="1" s="1"/>
  <c r="I9" i="1"/>
  <c r="I36" i="1" s="1"/>
  <c r="E24" i="3"/>
  <c r="I20" i="1" s="1"/>
  <c r="I19" i="1"/>
  <c r="K21" i="3"/>
  <c r="K17" i="1" s="1"/>
  <c r="K15" i="1"/>
  <c r="H6" i="3"/>
  <c r="J7" i="1" s="1"/>
  <c r="J6" i="1"/>
  <c r="H24" i="3"/>
  <c r="J20" i="1" s="1"/>
  <c r="J19" i="1"/>
  <c r="I8" i="3"/>
  <c r="K7" i="3"/>
  <c r="K8" i="3" s="1"/>
  <c r="H7" i="3"/>
  <c r="H8" i="3" s="1"/>
  <c r="F8" i="3"/>
  <c r="C8" i="3"/>
  <c r="E7" i="3"/>
  <c r="E8" i="3" s="1"/>
  <c r="I24" i="1" l="1"/>
  <c r="J24" i="1"/>
  <c r="K24" i="1"/>
  <c r="K37" i="1"/>
  <c r="K39" i="1" s="1"/>
  <c r="K16" i="1"/>
  <c r="J37" i="1"/>
  <c r="J39" i="1" s="1"/>
  <c r="J16" i="1"/>
  <c r="J40" i="1"/>
  <c r="J42" i="1"/>
  <c r="K38" i="1"/>
  <c r="K43" i="1" s="1"/>
  <c r="I37" i="1"/>
  <c r="I39" i="1" s="1"/>
  <c r="K29" i="4"/>
  <c r="G29" i="4"/>
  <c r="H29" i="4"/>
  <c r="H30" i="4" s="1"/>
  <c r="D29" i="4"/>
  <c r="D30" i="4" s="1"/>
  <c r="C26" i="4"/>
  <c r="E29" i="4"/>
  <c r="E30" i="4" s="1"/>
  <c r="K40" i="1" l="1"/>
  <c r="J38" i="1"/>
  <c r="J43" i="1" s="1"/>
  <c r="I38" i="1"/>
  <c r="I43" i="1" s="1"/>
  <c r="I40" i="1"/>
  <c r="C27" i="4"/>
  <c r="G30" i="4"/>
  <c r="I29" i="4"/>
  <c r="K30" i="4"/>
  <c r="L29" i="4"/>
  <c r="K9" i="4"/>
  <c r="K20" i="4"/>
  <c r="K21" i="4" s="1"/>
  <c r="K26" i="4"/>
  <c r="K27" i="4" s="1"/>
  <c r="K5" i="4"/>
  <c r="K6" i="4" s="1"/>
  <c r="K14" i="4"/>
  <c r="K15" i="4" s="1"/>
  <c r="K23" i="4"/>
  <c r="K24" i="4" s="1"/>
  <c r="J9" i="4"/>
  <c r="J20" i="4"/>
  <c r="J26" i="4"/>
  <c r="J5" i="4"/>
  <c r="J14" i="4"/>
  <c r="J23" i="4"/>
  <c r="G9" i="4"/>
  <c r="G20" i="4"/>
  <c r="G26" i="4"/>
  <c r="G5" i="4"/>
  <c r="G14" i="4"/>
  <c r="G23" i="4"/>
  <c r="H9" i="4"/>
  <c r="H20" i="4"/>
  <c r="H21" i="4" s="1"/>
  <c r="H26" i="4"/>
  <c r="H27" i="4" s="1"/>
  <c r="H5" i="4"/>
  <c r="H6" i="4" s="1"/>
  <c r="H14" i="4"/>
  <c r="H15" i="4" s="1"/>
  <c r="H23" i="4"/>
  <c r="H24" i="4" s="1"/>
  <c r="D9" i="4"/>
  <c r="D20" i="4"/>
  <c r="D21" i="4" s="1"/>
  <c r="D26" i="4"/>
  <c r="D27" i="4" s="1"/>
  <c r="D5" i="4"/>
  <c r="D6" i="4" s="1"/>
  <c r="D14" i="4"/>
  <c r="D15" i="4" s="1"/>
  <c r="D23" i="4"/>
  <c r="D24" i="4" s="1"/>
  <c r="C5" i="4"/>
  <c r="C23" i="4"/>
  <c r="C14" i="4"/>
  <c r="C29" i="4"/>
  <c r="C9" i="4"/>
  <c r="C20" i="4"/>
  <c r="E9" i="4"/>
  <c r="E20" i="4"/>
  <c r="E21" i="4" s="1"/>
  <c r="E26" i="4"/>
  <c r="E27" i="4" s="1"/>
  <c r="E5" i="4"/>
  <c r="E6" i="4" s="1"/>
  <c r="E14" i="4"/>
  <c r="E15" i="4" s="1"/>
  <c r="E23" i="4"/>
  <c r="E24" i="4" s="1"/>
  <c r="L30" i="4" l="1"/>
  <c r="Q28" i="1" s="1"/>
  <c r="Q26" i="1"/>
  <c r="Q27" i="1" s="1"/>
  <c r="I30" i="4"/>
  <c r="P28" i="1" s="1"/>
  <c r="P26" i="1"/>
  <c r="P27" i="1" s="1"/>
  <c r="C21" i="4"/>
  <c r="F20" i="4"/>
  <c r="F29" i="4"/>
  <c r="C30" i="4"/>
  <c r="F23" i="4"/>
  <c r="C24" i="4"/>
  <c r="G24" i="4"/>
  <c r="I23" i="4"/>
  <c r="G6" i="4"/>
  <c r="I5" i="4"/>
  <c r="G21" i="4"/>
  <c r="I20" i="4"/>
  <c r="J24" i="4"/>
  <c r="L23" i="4"/>
  <c r="J6" i="4"/>
  <c r="L5" i="4"/>
  <c r="J21" i="4"/>
  <c r="L20" i="4"/>
  <c r="F26" i="4"/>
  <c r="E10" i="4"/>
  <c r="E7" i="4"/>
  <c r="E8" i="4" s="1"/>
  <c r="C10" i="4"/>
  <c r="F9" i="4"/>
  <c r="F10" i="4" s="1"/>
  <c r="C7" i="4"/>
  <c r="F14" i="4"/>
  <c r="C15" i="4"/>
  <c r="C6" i="4"/>
  <c r="F5" i="4"/>
  <c r="D10" i="4"/>
  <c r="D7" i="4"/>
  <c r="D8" i="4" s="1"/>
  <c r="H10" i="4"/>
  <c r="H7" i="4"/>
  <c r="H8" i="4" s="1"/>
  <c r="G15" i="4"/>
  <c r="I14" i="4"/>
  <c r="G27" i="4"/>
  <c r="I26" i="4"/>
  <c r="G10" i="4"/>
  <c r="I9" i="4"/>
  <c r="I10" i="4" s="1"/>
  <c r="G7" i="4"/>
  <c r="J15" i="4"/>
  <c r="L14" i="4"/>
  <c r="J27" i="4"/>
  <c r="L26" i="4"/>
  <c r="J10" i="4"/>
  <c r="L9" i="4"/>
  <c r="L10" i="4" s="1"/>
  <c r="J7" i="4"/>
  <c r="K10" i="4"/>
  <c r="K7" i="4"/>
  <c r="K8" i="4" s="1"/>
  <c r="I27" i="4" l="1"/>
  <c r="P22" i="1"/>
  <c r="P23" i="1" s="1"/>
  <c r="I15" i="4"/>
  <c r="P10" i="1" s="1"/>
  <c r="P9" i="1"/>
  <c r="P36" i="1" s="1"/>
  <c r="F6" i="4"/>
  <c r="O7" i="1" s="1"/>
  <c r="O6" i="1"/>
  <c r="O42" i="1" s="1"/>
  <c r="L21" i="4"/>
  <c r="Q17" i="1" s="1"/>
  <c r="Q15" i="1"/>
  <c r="Q16" i="1" s="1"/>
  <c r="L6" i="4"/>
  <c r="Q7" i="1" s="1"/>
  <c r="Q6" i="1"/>
  <c r="Q42" i="1" s="1"/>
  <c r="L24" i="4"/>
  <c r="Q20" i="1" s="1"/>
  <c r="Q19" i="1"/>
  <c r="I21" i="4"/>
  <c r="P17" i="1" s="1"/>
  <c r="P15" i="1"/>
  <c r="I6" i="4"/>
  <c r="P7" i="1" s="1"/>
  <c r="P6" i="1"/>
  <c r="P42" i="1" s="1"/>
  <c r="I24" i="4"/>
  <c r="P20" i="1" s="1"/>
  <c r="P19" i="1"/>
  <c r="F21" i="4"/>
  <c r="O17" i="1" s="1"/>
  <c r="O15" i="1"/>
  <c r="O16" i="1" s="1"/>
  <c r="L27" i="4"/>
  <c r="Q22" i="1"/>
  <c r="Q23" i="1" s="1"/>
  <c r="L15" i="4"/>
  <c r="Q10" i="1" s="1"/>
  <c r="Q9" i="1"/>
  <c r="Q36" i="1" s="1"/>
  <c r="F15" i="4"/>
  <c r="O10" i="1" s="1"/>
  <c r="O9" i="1"/>
  <c r="O36" i="1" s="1"/>
  <c r="F27" i="4"/>
  <c r="O22" i="1"/>
  <c r="O23" i="1" s="1"/>
  <c r="F24" i="4"/>
  <c r="O20" i="1" s="1"/>
  <c r="O19" i="1"/>
  <c r="F30" i="4"/>
  <c r="O28" i="1" s="1"/>
  <c r="O26" i="1"/>
  <c r="O27" i="1" s="1"/>
  <c r="J8" i="4"/>
  <c r="L7" i="4"/>
  <c r="L8" i="4" s="1"/>
  <c r="C8" i="4"/>
  <c r="F7" i="4"/>
  <c r="F8" i="4" s="1"/>
  <c r="G8" i="4"/>
  <c r="I7" i="4"/>
  <c r="I8" i="4" s="1"/>
  <c r="O24" i="1" l="1"/>
  <c r="Q24" i="1"/>
  <c r="P24" i="1"/>
  <c r="P37" i="1"/>
  <c r="P39" i="1" s="1"/>
  <c r="P16" i="1"/>
  <c r="O37" i="1"/>
  <c r="O39" i="1" s="1"/>
  <c r="Q37" i="1"/>
  <c r="Q39" i="1" s="1"/>
  <c r="H25" i="2"/>
  <c r="F25" i="2"/>
  <c r="D25" i="2"/>
  <c r="H22" i="2"/>
  <c r="F22" i="2"/>
  <c r="D22" i="2"/>
  <c r="H19" i="2"/>
  <c r="F19" i="2"/>
  <c r="D19" i="2"/>
  <c r="H17" i="2"/>
  <c r="F17" i="2"/>
  <c r="D17" i="2"/>
  <c r="H16" i="2"/>
  <c r="F16" i="2"/>
  <c r="D16" i="2"/>
  <c r="H13" i="2"/>
  <c r="F13" i="2"/>
  <c r="D13" i="2"/>
  <c r="H12" i="2"/>
  <c r="F12" i="2"/>
  <c r="D12" i="2"/>
  <c r="H11" i="2"/>
  <c r="F11" i="2"/>
  <c r="D11" i="2"/>
  <c r="G4" i="2"/>
  <c r="G18" i="2" s="1"/>
  <c r="E4" i="2"/>
  <c r="E18" i="2" s="1"/>
  <c r="C4" i="2"/>
  <c r="C18" i="2" s="1"/>
  <c r="P38" i="1" l="1"/>
  <c r="P43" i="1" s="1"/>
  <c r="P40" i="1"/>
  <c r="O40" i="1"/>
  <c r="Q40" i="1"/>
  <c r="D4" i="2"/>
  <c r="C5" i="1" s="1"/>
  <c r="C29" i="1" s="1"/>
  <c r="F4" i="2"/>
  <c r="D5" i="1" s="1"/>
  <c r="D29" i="1" s="1"/>
  <c r="H4" i="2"/>
  <c r="E5" i="1" s="1"/>
  <c r="E29" i="1" s="1"/>
  <c r="F18" i="2"/>
  <c r="D13" i="1" s="1"/>
  <c r="D18" i="2"/>
  <c r="C13" i="1" s="1"/>
  <c r="Q38" i="1"/>
  <c r="Q43" i="1" s="1"/>
  <c r="O38" i="1"/>
  <c r="O43" i="1" s="1"/>
  <c r="C29" i="2"/>
  <c r="E29" i="2"/>
  <c r="G9" i="2"/>
  <c r="H18" i="2" l="1"/>
  <c r="E13" i="1" s="1"/>
  <c r="D35" i="1"/>
  <c r="C35" i="1"/>
  <c r="E35" i="1"/>
  <c r="H9" i="2"/>
  <c r="H10" i="2" s="1"/>
  <c r="G10" i="2"/>
  <c r="F29" i="2"/>
  <c r="E30" i="2"/>
  <c r="E28" i="2"/>
  <c r="F28" i="2" s="1"/>
  <c r="D25" i="1" s="1"/>
  <c r="D31" i="1" s="1"/>
  <c r="D29" i="2"/>
  <c r="C30" i="2"/>
  <c r="C28" i="2"/>
  <c r="D28" i="2" s="1"/>
  <c r="C25" i="1" s="1"/>
  <c r="C31" i="1" s="1"/>
  <c r="G7" i="2"/>
  <c r="C9" i="2"/>
  <c r="C20" i="2"/>
  <c r="C26" i="2"/>
  <c r="C5" i="2"/>
  <c r="C14" i="2"/>
  <c r="C23" i="2"/>
  <c r="E9" i="2"/>
  <c r="E20" i="2"/>
  <c r="E26" i="2"/>
  <c r="E5" i="2"/>
  <c r="E14" i="2"/>
  <c r="E23" i="2"/>
  <c r="G29" i="2"/>
  <c r="G23" i="2"/>
  <c r="G14" i="2"/>
  <c r="G5" i="2"/>
  <c r="G26" i="2"/>
  <c r="G20" i="2"/>
  <c r="D30" i="2" l="1"/>
  <c r="C28" i="1" s="1"/>
  <c r="C26" i="1"/>
  <c r="C27" i="1" s="1"/>
  <c r="F30" i="2"/>
  <c r="D28" i="1" s="1"/>
  <c r="D26" i="1"/>
  <c r="D27" i="1" s="1"/>
  <c r="H20" i="2"/>
  <c r="G21" i="2"/>
  <c r="G24" i="2"/>
  <c r="H23" i="2"/>
  <c r="E24" i="2"/>
  <c r="F23" i="2"/>
  <c r="E6" i="2"/>
  <c r="F5" i="2"/>
  <c r="F20" i="2"/>
  <c r="E21" i="2"/>
  <c r="C24" i="2"/>
  <c r="D23" i="2"/>
  <c r="D5" i="2"/>
  <c r="C6" i="2"/>
  <c r="D20" i="2"/>
  <c r="C21" i="2"/>
  <c r="G6" i="2"/>
  <c r="H5" i="2"/>
  <c r="H26" i="2"/>
  <c r="G27" i="2"/>
  <c r="G15" i="2"/>
  <c r="H14" i="2"/>
  <c r="H29" i="2"/>
  <c r="G30" i="2"/>
  <c r="G28" i="2"/>
  <c r="H28" i="2" s="1"/>
  <c r="E25" i="1" s="1"/>
  <c r="E31" i="1" s="1"/>
  <c r="E15" i="2"/>
  <c r="F14" i="2"/>
  <c r="F26" i="2"/>
  <c r="E27" i="2"/>
  <c r="F9" i="2"/>
  <c r="F10" i="2" s="1"/>
  <c r="E10" i="2"/>
  <c r="E7" i="2"/>
  <c r="C15" i="2"/>
  <c r="D14" i="2"/>
  <c r="D26" i="2"/>
  <c r="C27" i="2"/>
  <c r="D9" i="2"/>
  <c r="D10" i="2" s="1"/>
  <c r="C10" i="2"/>
  <c r="C7" i="2"/>
  <c r="H7" i="2"/>
  <c r="H8" i="2" s="1"/>
  <c r="G8" i="2"/>
  <c r="D15" i="2" l="1"/>
  <c r="C10" i="1" s="1"/>
  <c r="C9" i="1"/>
  <c r="C36" i="1" s="1"/>
  <c r="F27" i="2"/>
  <c r="D24" i="1" s="1"/>
  <c r="D22" i="1"/>
  <c r="D23" i="1" s="1"/>
  <c r="H15" i="2"/>
  <c r="E10" i="1" s="1"/>
  <c r="E9" i="1"/>
  <c r="E36" i="1" s="1"/>
  <c r="H6" i="2"/>
  <c r="E7" i="1" s="1"/>
  <c r="E6" i="1"/>
  <c r="E42" i="1" s="1"/>
  <c r="D24" i="2"/>
  <c r="C20" i="1" s="1"/>
  <c r="C19" i="1"/>
  <c r="F6" i="2"/>
  <c r="D7" i="1" s="1"/>
  <c r="D6" i="1"/>
  <c r="D42" i="1" s="1"/>
  <c r="F24" i="2"/>
  <c r="D20" i="1" s="1"/>
  <c r="D19" i="1"/>
  <c r="H24" i="2"/>
  <c r="E20" i="1" s="1"/>
  <c r="E19" i="1"/>
  <c r="D27" i="2"/>
  <c r="C24" i="1" s="1"/>
  <c r="C22" i="1"/>
  <c r="C23" i="1" s="1"/>
  <c r="F15" i="2"/>
  <c r="D10" i="1" s="1"/>
  <c r="D9" i="1"/>
  <c r="D36" i="1" s="1"/>
  <c r="H30" i="2"/>
  <c r="E28" i="1" s="1"/>
  <c r="E26" i="1"/>
  <c r="E27" i="1" s="1"/>
  <c r="H27" i="2"/>
  <c r="E24" i="1" s="1"/>
  <c r="E22" i="1"/>
  <c r="E23" i="1" s="1"/>
  <c r="D21" i="2"/>
  <c r="C17" i="1" s="1"/>
  <c r="C15" i="1"/>
  <c r="D6" i="2"/>
  <c r="C7" i="1" s="1"/>
  <c r="C6" i="1"/>
  <c r="C42" i="1" s="1"/>
  <c r="F21" i="2"/>
  <c r="D17" i="1" s="1"/>
  <c r="D15" i="1"/>
  <c r="H21" i="2"/>
  <c r="E17" i="1" s="1"/>
  <c r="E15" i="1"/>
  <c r="F7" i="2"/>
  <c r="F8" i="2" s="1"/>
  <c r="E8" i="2"/>
  <c r="D7" i="2"/>
  <c r="D8" i="2" s="1"/>
  <c r="C8" i="2"/>
  <c r="D37" i="1" l="1"/>
  <c r="D39" i="1" s="1"/>
  <c r="D16" i="1"/>
  <c r="C37" i="1"/>
  <c r="C39" i="1" s="1"/>
  <c r="C16" i="1"/>
  <c r="E37" i="1"/>
  <c r="E39" i="1" s="1"/>
  <c r="E16" i="1"/>
  <c r="C40" i="1"/>
  <c r="E40" i="1"/>
  <c r="C38" i="1" l="1"/>
  <c r="C43" i="1" s="1"/>
  <c r="D40" i="1"/>
  <c r="D38" i="1"/>
  <c r="D43" i="1" s="1"/>
  <c r="E38" i="1"/>
  <c r="E43" i="1" s="1"/>
  <c r="G29" i="7"/>
  <c r="G26" i="7"/>
  <c r="G20" i="7"/>
  <c r="G9" i="7"/>
  <c r="G23" i="7"/>
  <c r="G14" i="7"/>
  <c r="G5" i="7"/>
  <c r="E29" i="7"/>
  <c r="E26" i="7"/>
  <c r="E20" i="7"/>
  <c r="E9" i="7"/>
  <c r="E23" i="7"/>
  <c r="E14" i="7"/>
  <c r="E5" i="7"/>
  <c r="C29" i="7"/>
  <c r="C5" i="7"/>
  <c r="C26" i="7"/>
  <c r="C20" i="7"/>
  <c r="C9" i="7"/>
  <c r="C23" i="7"/>
  <c r="C14" i="7"/>
  <c r="D14" i="7" l="1"/>
  <c r="C15" i="7"/>
  <c r="D23" i="7"/>
  <c r="C24" i="7"/>
  <c r="C21" i="7"/>
  <c r="D20" i="7"/>
  <c r="C6" i="7"/>
  <c r="D5" i="7"/>
  <c r="F14" i="7"/>
  <c r="E15" i="7"/>
  <c r="E10" i="7"/>
  <c r="F9" i="7"/>
  <c r="F10" i="7" s="1"/>
  <c r="E7" i="7"/>
  <c r="E27" i="7"/>
  <c r="F26" i="7"/>
  <c r="H14" i="7"/>
  <c r="G15" i="7"/>
  <c r="G10" i="7"/>
  <c r="H9" i="7"/>
  <c r="H10" i="7" s="1"/>
  <c r="G7" i="7"/>
  <c r="G27" i="7"/>
  <c r="H26" i="7"/>
  <c r="C10" i="7"/>
  <c r="D9" i="7"/>
  <c r="D10" i="7" s="1"/>
  <c r="C7" i="7"/>
  <c r="C27" i="7"/>
  <c r="D26" i="7"/>
  <c r="D29" i="7"/>
  <c r="C30" i="7"/>
  <c r="E6" i="7"/>
  <c r="F5" i="7"/>
  <c r="F23" i="7"/>
  <c r="E24" i="7"/>
  <c r="E21" i="7"/>
  <c r="F20" i="7"/>
  <c r="F29" i="7"/>
  <c r="E30" i="7"/>
  <c r="G6" i="7"/>
  <c r="H5" i="7"/>
  <c r="H23" i="7"/>
  <c r="G24" i="7"/>
  <c r="G21" i="7"/>
  <c r="H20" i="7"/>
  <c r="H29" i="7"/>
  <c r="G30" i="7"/>
  <c r="H30" i="7" l="1"/>
  <c r="Z28" i="1" s="1"/>
  <c r="Z26" i="1"/>
  <c r="Z27" i="1" s="1"/>
  <c r="H24" i="7"/>
  <c r="Z20" i="1" s="1"/>
  <c r="Z19" i="1"/>
  <c r="H27" i="7"/>
  <c r="Z22" i="1"/>
  <c r="Z23" i="1" s="1"/>
  <c r="H15" i="7"/>
  <c r="Z10" i="1" s="1"/>
  <c r="Z9" i="1"/>
  <c r="Z36" i="1" s="1"/>
  <c r="H21" i="7"/>
  <c r="Z17" i="1" s="1"/>
  <c r="Z15" i="1"/>
  <c r="H6" i="7"/>
  <c r="Z7" i="1" s="1"/>
  <c r="Z6" i="1"/>
  <c r="F30" i="7"/>
  <c r="Y28" i="1" s="1"/>
  <c r="Y26" i="1"/>
  <c r="Y27" i="1" s="1"/>
  <c r="F24" i="7"/>
  <c r="Y20" i="1" s="1"/>
  <c r="Y19" i="1"/>
  <c r="F21" i="7"/>
  <c r="Y17" i="1" s="1"/>
  <c r="Y15" i="1"/>
  <c r="Y16" i="1" s="1"/>
  <c r="F6" i="7"/>
  <c r="Y7" i="1" s="1"/>
  <c r="Y6" i="1"/>
  <c r="Y42" i="1" s="1"/>
  <c r="F27" i="7"/>
  <c r="Y22" i="1"/>
  <c r="Y23" i="1" s="1"/>
  <c r="F15" i="7"/>
  <c r="Y10" i="1" s="1"/>
  <c r="Y9" i="1"/>
  <c r="Y36" i="1" s="1"/>
  <c r="D30" i="7"/>
  <c r="X28" i="1" s="1"/>
  <c r="X26" i="1"/>
  <c r="X27" i="1" s="1"/>
  <c r="D6" i="7"/>
  <c r="X7" i="1" s="1"/>
  <c r="X6" i="1"/>
  <c r="X42" i="1" s="1"/>
  <c r="D21" i="7"/>
  <c r="X17" i="1" s="1"/>
  <c r="X15" i="1"/>
  <c r="X16" i="1" s="1"/>
  <c r="D27" i="7"/>
  <c r="X22" i="1"/>
  <c r="X23" i="1" s="1"/>
  <c r="D24" i="7"/>
  <c r="X20" i="1" s="1"/>
  <c r="X19" i="1"/>
  <c r="D15" i="7"/>
  <c r="X10" i="1" s="1"/>
  <c r="X9" i="1"/>
  <c r="X36" i="1" s="1"/>
  <c r="G8" i="7"/>
  <c r="H7" i="7"/>
  <c r="H8" i="7" s="1"/>
  <c r="C8" i="7"/>
  <c r="D7" i="7"/>
  <c r="D8" i="7" s="1"/>
  <c r="E8" i="7"/>
  <c r="F7" i="7"/>
  <c r="F8" i="7" s="1"/>
  <c r="X24" i="1" l="1"/>
  <c r="Y24" i="1"/>
  <c r="Z24" i="1"/>
  <c r="Z37" i="1"/>
  <c r="Z39" i="1" s="1"/>
  <c r="Z16" i="1"/>
  <c r="Z42" i="1"/>
  <c r="Y37" i="1"/>
  <c r="X37" i="1"/>
  <c r="X40" i="1" s="1"/>
  <c r="Z38" i="1" l="1"/>
  <c r="Z43" i="1" s="1"/>
  <c r="Z40" i="1"/>
  <c r="Y38" i="1"/>
  <c r="Y43" i="1" s="1"/>
  <c r="Y39" i="1"/>
  <c r="Y40" i="1"/>
  <c r="X38" i="1"/>
  <c r="X43" i="1" s="1"/>
  <c r="X39" i="1"/>
  <c r="C5" i="8" l="1"/>
  <c r="C6" i="8" l="1"/>
  <c r="J29" i="8"/>
  <c r="J30" i="8" s="1"/>
  <c r="I29" i="8"/>
  <c r="G5" i="8"/>
  <c r="G6" i="8" s="1"/>
  <c r="F9" i="8"/>
  <c r="D9" i="8"/>
  <c r="C29" i="8"/>
  <c r="C23" i="8"/>
  <c r="C14" i="8"/>
  <c r="C26" i="8"/>
  <c r="C20" i="8"/>
  <c r="C9" i="8"/>
  <c r="G29" i="8"/>
  <c r="G30" i="8" s="1"/>
  <c r="G23" i="8"/>
  <c r="G24" i="8" s="1"/>
  <c r="G14" i="8"/>
  <c r="G15" i="8" s="1"/>
  <c r="G26" i="8"/>
  <c r="G27" i="8" s="1"/>
  <c r="G20" i="8"/>
  <c r="G21" i="8" s="1"/>
  <c r="G9" i="8"/>
  <c r="F29" i="8"/>
  <c r="F23" i="8"/>
  <c r="F14" i="8"/>
  <c r="F5" i="8"/>
  <c r="F26" i="8"/>
  <c r="F20" i="8"/>
  <c r="D29" i="8"/>
  <c r="D30" i="8" s="1"/>
  <c r="D23" i="8"/>
  <c r="D24" i="8" s="1"/>
  <c r="D14" i="8"/>
  <c r="D15" i="8" s="1"/>
  <c r="D5" i="8"/>
  <c r="D6" i="8" s="1"/>
  <c r="D26" i="8"/>
  <c r="D27" i="8" s="1"/>
  <c r="D20" i="8"/>
  <c r="D21" i="8" s="1"/>
  <c r="J9" i="8"/>
  <c r="J20" i="8"/>
  <c r="J21" i="8" s="1"/>
  <c r="J26" i="8"/>
  <c r="J27" i="8" s="1"/>
  <c r="J5" i="8"/>
  <c r="J6" i="8" s="1"/>
  <c r="J14" i="8"/>
  <c r="J15" i="8" s="1"/>
  <c r="J23" i="8"/>
  <c r="J24" i="8" s="1"/>
  <c r="I9" i="8"/>
  <c r="I20" i="8"/>
  <c r="I26" i="8"/>
  <c r="I5" i="8"/>
  <c r="I14" i="8"/>
  <c r="I23" i="8"/>
  <c r="I10" i="8" l="1"/>
  <c r="K9" i="8"/>
  <c r="K10" i="8" s="1"/>
  <c r="I7" i="8"/>
  <c r="F15" i="8"/>
  <c r="H14" i="8"/>
  <c r="H15" i="8" s="1"/>
  <c r="H29" i="8"/>
  <c r="H30" i="8" s="1"/>
  <c r="F30" i="8"/>
  <c r="E20" i="8"/>
  <c r="E21" i="8" s="1"/>
  <c r="C21" i="8"/>
  <c r="E14" i="8"/>
  <c r="E15" i="8" s="1"/>
  <c r="C15" i="8"/>
  <c r="C30" i="8"/>
  <c r="E29" i="8"/>
  <c r="E30" i="8" s="1"/>
  <c r="D10" i="8"/>
  <c r="D7" i="8"/>
  <c r="D8" i="8" s="1"/>
  <c r="H9" i="8"/>
  <c r="H10" i="8" s="1"/>
  <c r="F10" i="8"/>
  <c r="F7" i="8"/>
  <c r="I30" i="8"/>
  <c r="K29" i="8"/>
  <c r="K30" i="8" s="1"/>
  <c r="E5" i="8"/>
  <c r="E6" i="8" s="1"/>
  <c r="K14" i="8"/>
  <c r="K15" i="8" s="1"/>
  <c r="I15" i="8"/>
  <c r="K26" i="8"/>
  <c r="I27" i="8"/>
  <c r="J10" i="8"/>
  <c r="J7" i="8"/>
  <c r="J8" i="8" s="1"/>
  <c r="F27" i="8"/>
  <c r="H26" i="8"/>
  <c r="I24" i="8"/>
  <c r="K23" i="8"/>
  <c r="K24" i="8" s="1"/>
  <c r="I6" i="8"/>
  <c r="K5" i="8"/>
  <c r="K6" i="8" s="1"/>
  <c r="K20" i="8"/>
  <c r="K21" i="8" s="1"/>
  <c r="I21" i="8"/>
  <c r="F21" i="8"/>
  <c r="H20" i="8"/>
  <c r="H21" i="8" s="1"/>
  <c r="H5" i="8"/>
  <c r="H6" i="8" s="1"/>
  <c r="F6" i="8"/>
  <c r="H23" i="8"/>
  <c r="H24" i="8" s="1"/>
  <c r="F24" i="8"/>
  <c r="G10" i="8"/>
  <c r="G7" i="8"/>
  <c r="G8" i="8" s="1"/>
  <c r="C10" i="8"/>
  <c r="E9" i="8"/>
  <c r="E10" i="8" s="1"/>
  <c r="C7" i="8"/>
  <c r="E26" i="8"/>
  <c r="C27" i="8"/>
  <c r="C24" i="8"/>
  <c r="E23" i="8"/>
  <c r="E24" i="8" s="1"/>
  <c r="K27" i="8" l="1"/>
  <c r="T24" i="1" s="1"/>
  <c r="E27" i="8"/>
  <c r="H27" i="8"/>
  <c r="S24" i="1" s="1"/>
  <c r="C8" i="8"/>
  <c r="E7" i="8"/>
  <c r="E8" i="8" s="1"/>
  <c r="H7" i="8"/>
  <c r="H8" i="8" s="1"/>
  <c r="F8" i="8"/>
  <c r="I8" i="8"/>
  <c r="K7" i="8"/>
  <c r="K8" i="8" s="1"/>
  <c r="R20" i="1"/>
  <c r="R19" i="1"/>
  <c r="S20" i="1"/>
  <c r="S19" i="1"/>
  <c r="S7" i="1"/>
  <c r="S6" i="1"/>
  <c r="S42" i="1" s="1"/>
  <c r="T17" i="1"/>
  <c r="T15" i="1"/>
  <c r="T16" i="1" s="1"/>
  <c r="T10" i="1"/>
  <c r="T9" i="1"/>
  <c r="T36" i="1" s="1"/>
  <c r="T28" i="1"/>
  <c r="T26" i="1"/>
  <c r="T27" i="1" s="1"/>
  <c r="R10" i="1"/>
  <c r="R9" i="1"/>
  <c r="R36" i="1" s="1"/>
  <c r="R17" i="1"/>
  <c r="R15" i="1"/>
  <c r="R16" i="1" s="1"/>
  <c r="S28" i="1"/>
  <c r="S26" i="1"/>
  <c r="S27" i="1" s="1"/>
  <c r="S10" i="1"/>
  <c r="S9" i="1"/>
  <c r="S36" i="1" s="1"/>
  <c r="R24" i="1"/>
  <c r="R22" i="1"/>
  <c r="R23" i="1" s="1"/>
  <c r="S17" i="1"/>
  <c r="S15" i="1"/>
  <c r="S16" i="1" s="1"/>
  <c r="T7" i="1"/>
  <c r="T6" i="1"/>
  <c r="T42" i="1" s="1"/>
  <c r="T20" i="1"/>
  <c r="T19" i="1"/>
  <c r="R7" i="1"/>
  <c r="R6" i="1"/>
  <c r="R42" i="1" s="1"/>
  <c r="R28" i="1"/>
  <c r="R26" i="1"/>
  <c r="R27" i="1" s="1"/>
  <c r="S22" i="1"/>
  <c r="S23" i="1" s="1"/>
  <c r="T22" i="1"/>
  <c r="T23" i="1" s="1"/>
  <c r="S37" i="1" l="1"/>
  <c r="S40" i="1" s="1"/>
  <c r="R37" i="1"/>
  <c r="T37" i="1"/>
  <c r="T40" i="1" s="1"/>
  <c r="R38" i="1" l="1"/>
  <c r="R43" i="1" s="1"/>
  <c r="R39" i="1"/>
  <c r="T39" i="1"/>
  <c r="T38" i="1"/>
  <c r="T43" i="1" s="1"/>
  <c r="S38" i="1"/>
  <c r="S43" i="1" s="1"/>
  <c r="S39" i="1"/>
  <c r="R40" i="1"/>
  <c r="C5" i="9" l="1"/>
  <c r="E9" i="9"/>
  <c r="G9" i="9"/>
  <c r="H9" i="9" l="1"/>
  <c r="H10" i="9" s="1"/>
  <c r="G10" i="9"/>
  <c r="G7" i="9"/>
  <c r="F9" i="9"/>
  <c r="F10" i="9" s="1"/>
  <c r="E10" i="9"/>
  <c r="E7" i="9"/>
  <c r="D5" i="9"/>
  <c r="D6" i="9" s="1"/>
  <c r="C6" i="9"/>
  <c r="C29" i="9"/>
  <c r="C23" i="9"/>
  <c r="C14" i="9"/>
  <c r="C26" i="9"/>
  <c r="C20" i="9"/>
  <c r="C9" i="9"/>
  <c r="G29" i="9"/>
  <c r="G23" i="9"/>
  <c r="G14" i="9"/>
  <c r="G5" i="9"/>
  <c r="G26" i="9"/>
  <c r="G20" i="9"/>
  <c r="E29" i="9"/>
  <c r="E23" i="9"/>
  <c r="E14" i="9"/>
  <c r="E5" i="9"/>
  <c r="E26" i="9"/>
  <c r="E20" i="9"/>
  <c r="E24" i="9" l="1"/>
  <c r="F23" i="9"/>
  <c r="F24" i="9" s="1"/>
  <c r="H20" i="9"/>
  <c r="H21" i="9" s="1"/>
  <c r="G21" i="9"/>
  <c r="H5" i="9"/>
  <c r="H6" i="9" s="1"/>
  <c r="G6" i="9"/>
  <c r="G24" i="9"/>
  <c r="H23" i="9"/>
  <c r="H24" i="9" s="1"/>
  <c r="D9" i="9"/>
  <c r="D10" i="9" s="1"/>
  <c r="C10" i="9"/>
  <c r="C7" i="9"/>
  <c r="C27" i="9"/>
  <c r="D26" i="9"/>
  <c r="C24" i="9"/>
  <c r="D23" i="9"/>
  <c r="D24" i="9" s="1"/>
  <c r="F7" i="9"/>
  <c r="F8" i="9" s="1"/>
  <c r="E8" i="9"/>
  <c r="F20" i="9"/>
  <c r="F21" i="9" s="1"/>
  <c r="E21" i="9"/>
  <c r="F5" i="9"/>
  <c r="F6" i="9" s="1"/>
  <c r="E6" i="9"/>
  <c r="F26" i="9"/>
  <c r="E27" i="9"/>
  <c r="F14" i="9"/>
  <c r="F15" i="9" s="1"/>
  <c r="E15" i="9"/>
  <c r="F29" i="9"/>
  <c r="F30" i="9" s="1"/>
  <c r="E30" i="9"/>
  <c r="G27" i="9"/>
  <c r="H26" i="9"/>
  <c r="G15" i="9"/>
  <c r="H14" i="9"/>
  <c r="H15" i="9" s="1"/>
  <c r="H29" i="9"/>
  <c r="H30" i="9" s="1"/>
  <c r="G30" i="9"/>
  <c r="D20" i="9"/>
  <c r="D21" i="9" s="1"/>
  <c r="C21" i="9"/>
  <c r="C15" i="9"/>
  <c r="D14" i="9"/>
  <c r="D15" i="9" s="1"/>
  <c r="D29" i="9"/>
  <c r="D30" i="9" s="1"/>
  <c r="C30" i="9"/>
  <c r="H7" i="9"/>
  <c r="H8" i="9" s="1"/>
  <c r="G8" i="9"/>
  <c r="L7" i="1"/>
  <c r="L6" i="1"/>
  <c r="F27" i="9" l="1"/>
  <c r="M24" i="1" s="1"/>
  <c r="H27" i="9"/>
  <c r="N24" i="1" s="1"/>
  <c r="D27" i="9"/>
  <c r="L24" i="1" s="1"/>
  <c r="D7" i="9"/>
  <c r="D8" i="9" s="1"/>
  <c r="C8" i="9"/>
  <c r="L17" i="1"/>
  <c r="L15" i="1"/>
  <c r="M10" i="1"/>
  <c r="M9" i="1"/>
  <c r="M36" i="1" s="1"/>
  <c r="M22" i="1"/>
  <c r="M23" i="1" s="1"/>
  <c r="L22" i="1"/>
  <c r="L23" i="1" s="1"/>
  <c r="N7" i="1"/>
  <c r="N6" i="1"/>
  <c r="N42" i="1" s="1"/>
  <c r="N17" i="1"/>
  <c r="N15" i="1"/>
  <c r="M7" i="1"/>
  <c r="M6" i="1"/>
  <c r="L42" i="1"/>
  <c r="L28" i="1"/>
  <c r="L26" i="1"/>
  <c r="L27" i="1" s="1"/>
  <c r="L10" i="1"/>
  <c r="L9" i="1"/>
  <c r="L36" i="1" s="1"/>
  <c r="N28" i="1"/>
  <c r="N26" i="1"/>
  <c r="N27" i="1" s="1"/>
  <c r="N10" i="1"/>
  <c r="N9" i="1"/>
  <c r="N36" i="1" s="1"/>
  <c r="N22" i="1"/>
  <c r="N23" i="1" s="1"/>
  <c r="M28" i="1"/>
  <c r="M26" i="1"/>
  <c r="M27" i="1" s="1"/>
  <c r="M17" i="1"/>
  <c r="M15" i="1"/>
  <c r="L20" i="1"/>
  <c r="L19" i="1"/>
  <c r="N20" i="1"/>
  <c r="N19" i="1"/>
  <c r="M20" i="1"/>
  <c r="M19" i="1"/>
  <c r="M16" i="1" l="1"/>
  <c r="M37" i="1"/>
  <c r="M40" i="1" s="1"/>
  <c r="M42" i="1"/>
  <c r="N16" i="1"/>
  <c r="N37" i="1"/>
  <c r="L16" i="1"/>
  <c r="L37" i="1"/>
  <c r="L38" i="1" l="1"/>
  <c r="L43" i="1" s="1"/>
  <c r="L39" i="1"/>
  <c r="L40" i="1"/>
  <c r="N40" i="1"/>
  <c r="N38" i="1"/>
  <c r="N43" i="1" s="1"/>
  <c r="N39" i="1"/>
  <c r="M38" i="1"/>
  <c r="M43" i="1" s="1"/>
  <c r="M39" i="1"/>
</calcChain>
</file>

<file path=xl/comments1.xml><?xml version="1.0" encoding="utf-8"?>
<comments xmlns="http://schemas.openxmlformats.org/spreadsheetml/2006/main">
  <authors>
    <author>Author</author>
  </authors>
  <commentList>
    <comment ref="J2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Hidden input with item id, used for submitting data to form.</t>
        </r>
      </text>
    </comment>
    <comment ref="K2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JSON handling.
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J6" authorId="0">
      <text>
        <r>
          <rPr>
            <sz val="9"/>
            <color indexed="81"/>
            <rFont val="Tahoma"/>
            <family val="2"/>
          </rPr>
          <t>+ 240 drzava * 10B</t>
        </r>
      </text>
    </comment>
    <comment ref="J7" authorId="0">
      <text>
        <r>
          <rPr>
            <sz val="9"/>
            <color indexed="81"/>
            <rFont val="Tahoma"/>
            <family val="2"/>
          </rPr>
          <t>+ 56 drzava * 10B</t>
        </r>
      </text>
    </comment>
  </commentList>
</comments>
</file>

<file path=xl/comments3.xml><?xml version="1.0" encoding="utf-8"?>
<comments xmlns="http://schemas.openxmlformats.org/spreadsheetml/2006/main">
  <authors>
    <author>Author</author>
  </authors>
  <commentList>
    <comment ref="J14" authorId="0">
      <text>
        <r>
          <rPr>
            <sz val="9"/>
            <color indexed="81"/>
            <rFont val="Tahoma"/>
            <family val="2"/>
          </rPr>
          <t xml:space="preserve"> + 16 parent category * 20B</t>
        </r>
      </text>
    </comment>
  </commentList>
</comments>
</file>

<file path=xl/comments4.xml><?xml version="1.0" encoding="utf-8"?>
<comments xmlns="http://schemas.openxmlformats.org/spreadsheetml/2006/main">
  <authors>
    <author>Author</author>
  </authors>
  <commentList>
    <comment ref="B6" authorId="0">
      <text>
        <r>
          <rPr>
            <sz val="9"/>
            <color indexed="81"/>
            <rFont val="Tahoma"/>
            <family val="2"/>
          </rPr>
          <t>javascript</t>
        </r>
      </text>
    </comment>
    <comment ref="J7" authorId="0">
      <text>
        <r>
          <rPr>
            <sz val="9"/>
            <color indexed="81"/>
            <rFont val="Tahoma"/>
            <family val="2"/>
          </rPr>
          <t>2 drop down * (56 drzava * 10B + 300B)</t>
        </r>
      </text>
    </comment>
    <comment ref="J14" authorId="0">
      <text>
        <r>
          <rPr>
            <sz val="9"/>
            <color indexed="81"/>
            <rFont val="Tahoma"/>
            <family val="2"/>
          </rPr>
          <t xml:space="preserve">10 proizvoda * (2200B slika + 50B teksta) + 300B standardni response </t>
        </r>
      </text>
    </comment>
    <comment ref="J21" authorId="0">
      <text>
        <r>
          <rPr>
            <sz val="9"/>
            <color indexed="81"/>
            <rFont val="Tahoma"/>
            <family val="2"/>
          </rPr>
          <t>3 proizvoda * 100B za gui dinamickog panela</t>
        </r>
      </text>
    </comment>
    <comment ref="J23" authorId="0">
      <text>
        <r>
          <rPr>
            <sz val="9"/>
            <color indexed="81"/>
            <rFont val="Tahoma"/>
            <family val="2"/>
          </rPr>
          <t>2 proizvoda * 100B gui dinamickog panela</t>
        </r>
      </text>
    </comment>
  </commentList>
</comments>
</file>

<file path=xl/comments5.xml><?xml version="1.0" encoding="utf-8"?>
<comments xmlns="http://schemas.openxmlformats.org/spreadsheetml/2006/main">
  <authors>
    <author>Author</author>
  </authors>
  <commentList>
    <comment ref="J8" authorId="0">
      <text>
        <r>
          <rPr>
            <sz val="9"/>
            <color indexed="81"/>
            <rFont val="Tahoma"/>
            <family val="2"/>
          </rPr>
          <t>17 grupa * 20B</t>
        </r>
      </text>
    </comment>
    <comment ref="J19" authorId="0">
      <text>
        <r>
          <rPr>
            <sz val="9"/>
            <color indexed="81"/>
            <rFont val="Tahoma"/>
            <family val="2"/>
          </rPr>
          <t>+ 55 tagova * 10B + 19 jezika * 10</t>
        </r>
      </text>
    </comment>
    <comment ref="J29" authorId="0">
      <text>
        <r>
          <rPr>
            <sz val="9"/>
            <color indexed="81"/>
            <rFont val="Tahoma"/>
            <family val="2"/>
          </rPr>
          <t>27 templejta * 10B</t>
        </r>
      </text>
    </comment>
  </commentList>
</comments>
</file>

<file path=xl/comments6.xml><?xml version="1.0" encoding="utf-8"?>
<comments xmlns="http://schemas.openxmlformats.org/spreadsheetml/2006/main">
  <authors>
    <author>Author</author>
  </authors>
  <commentList>
    <comment ref="B4" authorId="0">
      <text>
        <r>
          <rPr>
            <sz val="9"/>
            <color indexed="81"/>
            <rFont val="Tahoma"/>
            <family val="2"/>
          </rPr>
          <t>popup - vec je ucitan sa aplikacijom</t>
        </r>
      </text>
    </comment>
    <comment ref="J23" authorId="0">
      <text>
        <r>
          <rPr>
            <sz val="9"/>
            <color indexed="81"/>
            <rFont val="Tahoma"/>
            <family val="2"/>
          </rPr>
          <t>+ 30 keyworda * 10B</t>
        </r>
      </text>
    </comment>
  </commentList>
</comments>
</file>

<file path=xl/sharedStrings.xml><?xml version="1.0" encoding="utf-8"?>
<sst xmlns="http://schemas.openxmlformats.org/spreadsheetml/2006/main" count="882" uniqueCount="166">
  <si>
    <r>
      <t xml:space="preserve">HouseApp </t>
    </r>
    <r>
      <rPr>
        <sz val="14"/>
        <color theme="1"/>
        <rFont val="Calibri"/>
        <family val="2"/>
        <scheme val="minor"/>
      </rPr>
      <t>(Java/SOLoist)</t>
    </r>
  </si>
  <si>
    <t>module 1</t>
  </si>
  <si>
    <t>module 2</t>
  </si>
  <si>
    <t>module 3</t>
  </si>
  <si>
    <t>PartyContactDetailsFragment.java</t>
  </si>
  <si>
    <t>Total</t>
  </si>
  <si>
    <t>HouseGeneralDetailsFragment.java</t>
  </si>
  <si>
    <t>HouseRoomsFragment.java</t>
  </si>
  <si>
    <t>I</t>
  </si>
  <si>
    <t>Total lines of code (LOC)</t>
  </si>
  <si>
    <t>Layout related LOC</t>
  </si>
  <si>
    <t>Template related %</t>
  </si>
  <si>
    <t>Comprehensible LOC</t>
  </si>
  <si>
    <t>Comprehensible %</t>
  </si>
  <si>
    <t>Incomprenhensible LOC</t>
  </si>
  <si>
    <t>Incomprenhensible %</t>
  </si>
  <si>
    <t>Overall mark for structure</t>
  </si>
  <si>
    <t>Overall mark for clarity</t>
  </si>
  <si>
    <t>II</t>
  </si>
  <si>
    <t>"Magic Pushbutton" (num)</t>
  </si>
  <si>
    <t>"Magic Pushbutton" LOC</t>
  </si>
  <si>
    <t>"Magic Pushbutton" %</t>
  </si>
  <si>
    <t>Others (num)</t>
  </si>
  <si>
    <t>Others LOC</t>
  </si>
  <si>
    <t>Others %</t>
  </si>
  <si>
    <t>III</t>
  </si>
  <si>
    <t>Data accesss code in UI code (num)</t>
  </si>
  <si>
    <t>Data accesss code in UI code LOC</t>
  </si>
  <si>
    <t>Data accesss code in UI code %</t>
  </si>
  <si>
    <t>"Sticky tape" (num)</t>
  </si>
  <si>
    <t>"Sticky tape" LOC</t>
  </si>
  <si>
    <t>"Sticky tape" %</t>
  </si>
  <si>
    <t>UI Components</t>
  </si>
  <si>
    <t>UI Components LOC</t>
  </si>
  <si>
    <t>UI Component %</t>
  </si>
  <si>
    <t>UI intercomponent behavior (num)</t>
  </si>
  <si>
    <t>UI intercomponent behavior LOC</t>
  </si>
  <si>
    <t>UI intercomponent behavior %</t>
  </si>
  <si>
    <r>
      <t xml:space="preserve">dashCommerce </t>
    </r>
    <r>
      <rPr>
        <sz val="13"/>
        <color theme="1"/>
        <rFont val="Calibri"/>
        <family val="2"/>
        <scheme val="minor"/>
      </rPr>
      <t>(C#/ASP.NET)</t>
    </r>
    <r>
      <rPr>
        <sz val="9"/>
        <color theme="1"/>
        <rFont val="Calibri"/>
        <family val="2"/>
        <scheme val="minor"/>
      </rPr>
      <t xml:space="preserve">
dashcommerce.org</t>
    </r>
  </si>
  <si>
    <t>address.ascx</t>
  </si>
  <si>
    <t>address.ascx.cs</t>
  </si>
  <si>
    <t>checkout.aspx</t>
  </si>
  <si>
    <t>checkout.aspx.cs</t>
  </si>
  <si>
    <t>product.aspx</t>
  </si>
  <si>
    <t>product.aspx.cs</t>
  </si>
  <si>
    <t>Template related LOC</t>
  </si>
  <si>
    <t>IV</t>
  </si>
  <si>
    <t>SOLoist counterpart LOC</t>
  </si>
  <si>
    <t>Wires</t>
  </si>
  <si>
    <t>Commands</t>
  </si>
  <si>
    <t>Time Spent (SOLoist) [h]</t>
  </si>
  <si>
    <t>Time Spent (analyzing) [h]</t>
  </si>
  <si>
    <r>
      <t xml:space="preserve">Satchmo </t>
    </r>
    <r>
      <rPr>
        <sz val="14"/>
        <color theme="1"/>
        <rFont val="Calibri"/>
        <family val="2"/>
        <scheme val="minor"/>
      </rPr>
      <t>(Python/Django)</t>
    </r>
    <r>
      <rPr>
        <sz val="9"/>
        <color theme="1"/>
        <rFont val="Calibri"/>
        <family val="2"/>
        <scheme val="minor"/>
      </rPr>
      <t xml:space="preserve">
satchmoproject.com</t>
    </r>
  </si>
  <si>
    <t>form.html, contact_info_form_billing.html, contact_info_form_shipping.html</t>
  </si>
  <si>
    <t>satchmo-checkout.js</t>
  </si>
  <si>
    <t>contact.py</t>
  </si>
  <si>
    <t>best_sellers.html</t>
  </si>
  <si>
    <t>filter.py (display_bestsellers)</t>
  </si>
  <si>
    <t>cart.html</t>
  </si>
  <si>
    <t>cart.py (display, set_quantity, remove)</t>
  </si>
  <si>
    <r>
      <t xml:space="preserve">LogicalDoc </t>
    </r>
    <r>
      <rPr>
        <sz val="14"/>
        <color theme="1"/>
        <rFont val="Calibri"/>
        <family val="2"/>
        <scheme val="minor"/>
      </rPr>
      <t>(Java/GWT)</t>
    </r>
    <r>
      <rPr>
        <sz val="9"/>
        <color theme="1"/>
        <rFont val="Calibri"/>
        <family val="2"/>
        <scheme val="minor"/>
      </rPr>
      <t xml:space="preserve">
logicaldoc.com</t>
    </r>
  </si>
  <si>
    <t>UserPropertiesPanel.java</t>
  </si>
  <si>
    <t>StandardPropertiesPanel.java</t>
  </si>
  <si>
    <t>ExtendedPropertiesPanel.java</t>
  </si>
  <si>
    <t>Technology</t>
  </si>
  <si>
    <t>Application</t>
  </si>
  <si>
    <t>HouseApp</t>
  </si>
  <si>
    <t>dashCommerce</t>
  </si>
  <si>
    <t>Satchmo</t>
  </si>
  <si>
    <t>LogicalDoc</t>
  </si>
  <si>
    <t>Java/SOLoist</t>
  </si>
  <si>
    <t>C#/ASP.NET</t>
  </si>
  <si>
    <t>Python/Django</t>
  </si>
  <si>
    <t>Java/GWT</t>
  </si>
  <si>
    <t>Template/Layout related LOC</t>
  </si>
  <si>
    <t>Template/Layout related %</t>
  </si>
  <si>
    <t>-</t>
  </si>
  <si>
    <t>Basic</t>
  </si>
  <si>
    <t>Derived</t>
  </si>
  <si>
    <t>SOLoist LOC/Total LOC %</t>
  </si>
  <si>
    <t>Data Access + UI Comp + IC behavior</t>
  </si>
  <si>
    <t>SOLoist</t>
  </si>
  <si>
    <t>Layout LOC / DA + UI + IC %</t>
  </si>
  <si>
    <t>layout % + dauiic %</t>
  </si>
  <si>
    <t>DA + UI + IC %</t>
  </si>
  <si>
    <t>SOLoist LOC / DA + UI + IC %</t>
  </si>
  <si>
    <t>FirstAid</t>
  </si>
  <si>
    <r>
      <t xml:space="preserve">FirstAid </t>
    </r>
    <r>
      <rPr>
        <sz val="14"/>
        <color theme="1"/>
        <rFont val="Calibri"/>
        <family val="2"/>
        <scheme val="minor"/>
      </rPr>
      <t>(Java/SOLoist)</t>
    </r>
  </si>
  <si>
    <t>VitalSignsReadingDetails.java</t>
  </si>
  <si>
    <t>DirectoryEntityDetails.java</t>
  </si>
  <si>
    <t>PatientDetails.java</t>
  </si>
  <si>
    <t>OpenKM</t>
  </si>
  <si>
    <r>
      <t xml:space="preserve">OpenKM </t>
    </r>
    <r>
      <rPr>
        <sz val="14"/>
        <color theme="1"/>
        <rFont val="Calibri"/>
        <family val="2"/>
        <scheme val="minor"/>
      </rPr>
      <t>(Java/GWT)</t>
    </r>
    <r>
      <rPr>
        <sz val="9"/>
        <color theme="1"/>
        <rFont val="Calibri"/>
        <family val="2"/>
        <scheme val="minor"/>
      </rPr>
      <t xml:space="preserve">
openkm.com</t>
    </r>
  </si>
  <si>
    <t>UserPopup.java</t>
  </si>
  <si>
    <t>Document.java</t>
  </si>
  <si>
    <t>Folder.java</t>
  </si>
  <si>
    <t>LFS</t>
  </si>
  <si>
    <r>
      <t xml:space="preserve">LFS </t>
    </r>
    <r>
      <rPr>
        <sz val="13"/>
        <color theme="1"/>
        <rFont val="Calibri"/>
        <family val="2"/>
        <scheme val="minor"/>
      </rPr>
      <t>(Python/Django)</t>
    </r>
    <r>
      <rPr>
        <sz val="9"/>
        <color theme="1"/>
        <rFont val="Calibri"/>
        <family val="2"/>
        <scheme val="minor"/>
      </rPr>
      <t xml:space="preserve">
demo.getlfs.com</t>
    </r>
  </si>
  <si>
    <t>data.html</t>
  </si>
  <si>
    <t>product.py (product_data_form, edit_product_data, ProductDataForm, VariantDataForm)</t>
  </si>
  <si>
    <t>products.html, selected_products.html, products_inline.html</t>
  </si>
  <si>
    <t>product.py</t>
  </si>
  <si>
    <t>stock.html</t>
  </si>
  <si>
    <t>product.py (ProductStockForm, stock)</t>
  </si>
  <si>
    <t>Module</t>
  </si>
  <si>
    <t>nopCommerce</t>
  </si>
  <si>
    <r>
      <t xml:space="preserve">nopCommerce </t>
    </r>
    <r>
      <rPr>
        <sz val="13"/>
        <color theme="1"/>
        <rFont val="Calibri"/>
        <family val="2"/>
        <scheme val="minor"/>
      </rPr>
      <t>(C#/ASP.NET)</t>
    </r>
    <r>
      <rPr>
        <sz val="9"/>
        <color theme="1"/>
        <rFont val="Calibri"/>
        <family val="2"/>
        <scheme val="minor"/>
      </rPr>
      <t xml:space="preserve">
nopcommerce.org</t>
    </r>
  </si>
  <si>
    <t>module3</t>
  </si>
  <si>
    <t>Index.cshtml, OrderAverageReport.cshtml, ReportRegisterdCustomers.cshtml, BestsellersBriefReportByQuality.cshtml, BestsellersBriefReportByAmount.cshtml</t>
  </si>
  <si>
    <t>_CreateOrUpdate.cshtml(@helper TabInfo)</t>
  </si>
  <si>
    <t>_CreateOrUpdate.cshtml(Manufacturer)</t>
  </si>
  <si>
    <t>SOLoist LOC/(Total - Pushbutton) %</t>
  </si>
  <si>
    <t>Layout LOC / UI components %</t>
  </si>
  <si>
    <t>SOLoist UI components / UI components %</t>
  </si>
  <si>
    <t>Data Access LOC per occurrence</t>
  </si>
  <si>
    <t>UI components LOC per component</t>
  </si>
  <si>
    <t>UI ICB LOC per occurrence</t>
  </si>
  <si>
    <t>Summary</t>
  </si>
  <si>
    <t>request num</t>
  </si>
  <si>
    <t>request size</t>
  </si>
  <si>
    <t>response size</t>
  </si>
  <si>
    <t>cached size</t>
  </si>
  <si>
    <t>response - cached</t>
  </si>
  <si>
    <t>Ratio</t>
  </si>
  <si>
    <t>lfs</t>
  </si>
  <si>
    <t>satchmo</t>
  </si>
  <si>
    <t>logicaldoc</t>
  </si>
  <si>
    <t>openkm</t>
  </si>
  <si>
    <t>summary</t>
  </si>
  <si>
    <t>APS.NET</t>
  </si>
  <si>
    <t>Django</t>
  </si>
  <si>
    <t>GWT</t>
  </si>
  <si>
    <t>Request Size</t>
  </si>
  <si>
    <t>Response Size (not cached)</t>
  </si>
  <si>
    <t>Other</t>
  </si>
  <si>
    <t>Results</t>
  </si>
  <si>
    <t>Request Size Ratio [%]</t>
  </si>
  <si>
    <t>Response Size Ratio [%]</t>
  </si>
  <si>
    <t>304 not modified</t>
  </si>
  <si>
    <t>header size</t>
  </si>
  <si>
    <t>body   size</t>
  </si>
  <si>
    <t>page load</t>
  </si>
  <si>
    <t>select country</t>
  </si>
  <si>
    <t>billing continue</t>
  </si>
  <si>
    <t>shipping method</t>
  </si>
  <si>
    <t>payment info</t>
  </si>
  <si>
    <t>choose size</t>
  </si>
  <si>
    <t>add to cart</t>
  </si>
  <si>
    <t>refresh stats</t>
  </si>
  <si>
    <t>single datum</t>
  </si>
  <si>
    <t>all data</t>
  </si>
  <si>
    <t>continue checkout</t>
  </si>
  <si>
    <t>concatenate</t>
  </si>
  <si>
    <t>update quantity</t>
  </si>
  <si>
    <t>remove from cart</t>
  </si>
  <si>
    <t>all datum</t>
  </si>
  <si>
    <t>add related product</t>
  </si>
  <si>
    <t>remove related product</t>
  </si>
  <si>
    <t>add group</t>
  </si>
  <si>
    <t>add tag</t>
  </si>
  <si>
    <t>password change</t>
  </si>
  <si>
    <t>add keyword</t>
  </si>
  <si>
    <t>remove keyword</t>
  </si>
  <si>
    <t>Number of Requests</t>
  </si>
  <si>
    <t>Request Number Ratio [%]</t>
  </si>
  <si>
    <t>Response + Request Ratio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</si>
</sst>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lt;1024]###0&quot; B &quot;;#,&quot; KB&quot;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Times New Roman"/>
      <family val="1"/>
    </font>
    <font>
      <sz val="13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4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1" xfId="0" applyBorder="1" applyAlignment="1">
      <alignment horizontal="right"/>
    </xf>
    <xf numFmtId="0" fontId="0" fillId="2" borderId="7" xfId="0" applyFont="1" applyFill="1" applyBorder="1" applyAlignment="1">
      <alignment horizontal="center"/>
    </xf>
    <xf numFmtId="0" fontId="0" fillId="0" borderId="9" xfId="0" applyBorder="1" applyAlignment="1">
      <alignment horizontal="right"/>
    </xf>
    <xf numFmtId="0" fontId="0" fillId="2" borderId="5" xfId="0" applyFont="1" applyFill="1" applyBorder="1" applyAlignment="1">
      <alignment horizontal="center"/>
    </xf>
    <xf numFmtId="0" fontId="0" fillId="0" borderId="10" xfId="0" applyBorder="1" applyAlignment="1">
      <alignment horizontal="right"/>
    </xf>
    <xf numFmtId="10" fontId="0" fillId="2" borderId="11" xfId="0" applyNumberFormat="1" applyFont="1" applyFill="1" applyBorder="1" applyAlignment="1">
      <alignment horizontal="center"/>
    </xf>
    <xf numFmtId="0" fontId="0" fillId="0" borderId="9" xfId="0" applyFill="1" applyBorder="1" applyAlignment="1">
      <alignment horizontal="right"/>
    </xf>
    <xf numFmtId="0" fontId="0" fillId="0" borderId="13" xfId="0" applyFill="1" applyBorder="1" applyAlignment="1">
      <alignment horizontal="right"/>
    </xf>
    <xf numFmtId="0" fontId="0" fillId="0" borderId="10" xfId="0" applyFill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4" xfId="0" applyFill="1" applyBorder="1" applyAlignment="1">
      <alignment horizontal="right"/>
    </xf>
    <xf numFmtId="0" fontId="0" fillId="0" borderId="14" xfId="0" applyBorder="1" applyAlignment="1">
      <alignment horizontal="center"/>
    </xf>
    <xf numFmtId="0" fontId="0" fillId="0" borderId="1" xfId="0" applyFill="1" applyBorder="1" applyAlignment="1">
      <alignment horizontal="right"/>
    </xf>
    <xf numFmtId="0" fontId="0" fillId="0" borderId="7" xfId="0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10" fontId="0" fillId="2" borderId="16" xfId="0" applyNumberFormat="1" applyFont="1" applyFill="1" applyBorder="1" applyAlignment="1">
      <alignment horizontal="center"/>
    </xf>
    <xf numFmtId="10" fontId="0" fillId="2" borderId="14" xfId="0" applyNumberFormat="1" applyFont="1" applyFill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10" fontId="0" fillId="2" borderId="0" xfId="0" applyNumberFormat="1" applyFont="1" applyFill="1" applyBorder="1" applyAlignment="1">
      <alignment horizontal="center"/>
    </xf>
    <xf numFmtId="0" fontId="0" fillId="2" borderId="5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10" fontId="0" fillId="2" borderId="11" xfId="0" applyNumberFormat="1" applyFill="1" applyBorder="1" applyAlignment="1">
      <alignment horizontal="center"/>
    </xf>
    <xf numFmtId="10" fontId="0" fillId="2" borderId="21" xfId="0" applyNumberFormat="1" applyFill="1" applyBorder="1" applyAlignment="1">
      <alignment horizontal="center"/>
    </xf>
    <xf numFmtId="10" fontId="1" fillId="2" borderId="12" xfId="0" applyNumberFormat="1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0" xfId="0" applyFill="1" applyBorder="1" applyAlignment="1">
      <alignment horizontal="center"/>
    </xf>
    <xf numFmtId="10" fontId="0" fillId="2" borderId="16" xfId="0" applyNumberFormat="1" applyFill="1" applyBorder="1" applyAlignment="1">
      <alignment horizontal="center"/>
    </xf>
    <xf numFmtId="10" fontId="0" fillId="2" borderId="22" xfId="0" applyNumberFormat="1" applyFill="1" applyBorder="1" applyAlignment="1">
      <alignment horizontal="center"/>
    </xf>
    <xf numFmtId="10" fontId="1" fillId="2" borderId="17" xfId="0" applyNumberFormat="1" applyFont="1" applyFill="1" applyBorder="1" applyAlignment="1">
      <alignment horizontal="center"/>
    </xf>
    <xf numFmtId="10" fontId="0" fillId="2" borderId="14" xfId="0" applyNumberFormat="1" applyFill="1" applyBorder="1" applyAlignment="1">
      <alignment horizontal="center"/>
    </xf>
    <xf numFmtId="0" fontId="0" fillId="0" borderId="20" xfId="0" applyNumberFormat="1" applyBorder="1" applyAlignment="1">
      <alignment horizontal="center"/>
    </xf>
    <xf numFmtId="0" fontId="1" fillId="2" borderId="6" xfId="0" applyNumberFormat="1" applyFont="1" applyFill="1" applyBorder="1" applyAlignment="1">
      <alignment horizontal="center"/>
    </xf>
    <xf numFmtId="10" fontId="0" fillId="2" borderId="0" xfId="0" applyNumberFormat="1" applyFill="1" applyBorder="1" applyAlignment="1">
      <alignment horizontal="center"/>
    </xf>
    <xf numFmtId="10" fontId="0" fillId="2" borderId="23" xfId="0" applyNumberFormat="1" applyFill="1" applyBorder="1" applyAlignment="1">
      <alignment horizontal="center"/>
    </xf>
    <xf numFmtId="10" fontId="1" fillId="2" borderId="15" xfId="0" applyNumberFormat="1" applyFont="1" applyFill="1" applyBorder="1" applyAlignment="1">
      <alignment horizontal="center"/>
    </xf>
    <xf numFmtId="0" fontId="0" fillId="0" borderId="24" xfId="0" applyFill="1" applyBorder="1" applyAlignment="1">
      <alignment horizontal="right"/>
    </xf>
    <xf numFmtId="0" fontId="0" fillId="0" borderId="25" xfId="0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27" xfId="0" applyFill="1" applyBorder="1" applyAlignment="1">
      <alignment horizontal="right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0" fillId="0" borderId="31" xfId="0" applyFill="1" applyBorder="1" applyAlignment="1">
      <alignment horizontal="right"/>
    </xf>
    <xf numFmtId="0" fontId="0" fillId="0" borderId="32" xfId="0" applyBorder="1" applyAlignment="1">
      <alignment horizontal="center"/>
    </xf>
    <xf numFmtId="0" fontId="0" fillId="0" borderId="26" xfId="0" applyNumberFormat="1" applyBorder="1" applyAlignment="1">
      <alignment horizontal="center"/>
    </xf>
    <xf numFmtId="0" fontId="0" fillId="0" borderId="24" xfId="0" applyNumberFormat="1" applyBorder="1" applyAlignment="1">
      <alignment horizontal="center" vertical="center"/>
    </xf>
    <xf numFmtId="0" fontId="0" fillId="0" borderId="24" xfId="0" applyNumberFormat="1" applyBorder="1" applyAlignment="1">
      <alignment horizontal="center"/>
    </xf>
    <xf numFmtId="0" fontId="0" fillId="0" borderId="33" xfId="0" applyNumberFormat="1" applyBorder="1" applyAlignment="1">
      <alignment horizontal="center"/>
    </xf>
    <xf numFmtId="0" fontId="0" fillId="0" borderId="31" xfId="0" applyNumberFormat="1" applyBorder="1" applyAlignment="1">
      <alignment horizontal="center" vertical="center"/>
    </xf>
    <xf numFmtId="0" fontId="0" fillId="0" borderId="31" xfId="0" applyNumberForma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3" xfId="0" applyBorder="1" applyAlignment="1">
      <alignment horizontal="right"/>
    </xf>
    <xf numFmtId="0" fontId="0" fillId="0" borderId="18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0" xfId="0" applyBorder="1"/>
    <xf numFmtId="0" fontId="0" fillId="0" borderId="14" xfId="0" applyBorder="1"/>
    <xf numFmtId="0" fontId="0" fillId="0" borderId="45" xfId="0" applyBorder="1"/>
    <xf numFmtId="0" fontId="10" fillId="0" borderId="26" xfId="0" applyFont="1" applyBorder="1" applyAlignment="1">
      <alignment horizontal="right"/>
    </xf>
    <xf numFmtId="0" fontId="0" fillId="2" borderId="46" xfId="0" applyFont="1" applyFill="1" applyBorder="1" applyAlignment="1">
      <alignment horizontal="center"/>
    </xf>
    <xf numFmtId="0" fontId="0" fillId="2" borderId="19" xfId="0" applyFont="1" applyFill="1" applyBorder="1" applyAlignment="1">
      <alignment horizontal="center"/>
    </xf>
    <xf numFmtId="0" fontId="0" fillId="2" borderId="26" xfId="0" applyFont="1" applyFill="1" applyBorder="1" applyAlignment="1">
      <alignment horizontal="center"/>
    </xf>
    <xf numFmtId="0" fontId="0" fillId="2" borderId="20" xfId="0" applyFont="1" applyFill="1" applyBorder="1" applyAlignment="1">
      <alignment horizontal="center"/>
    </xf>
    <xf numFmtId="0" fontId="0" fillId="2" borderId="55" xfId="0" applyFont="1" applyFill="1" applyBorder="1" applyAlignment="1">
      <alignment horizontal="center"/>
    </xf>
    <xf numFmtId="10" fontId="0" fillId="2" borderId="48" xfId="0" applyNumberFormat="1" applyFont="1" applyFill="1" applyBorder="1" applyAlignment="1">
      <alignment horizontal="center"/>
    </xf>
    <xf numFmtId="10" fontId="0" fillId="2" borderId="21" xfId="0" applyNumberFormat="1" applyFont="1" applyFill="1" applyBorder="1" applyAlignment="1">
      <alignment horizontal="center"/>
    </xf>
    <xf numFmtId="10" fontId="0" fillId="2" borderId="56" xfId="0" applyNumberFormat="1" applyFont="1" applyFill="1" applyBorder="1" applyAlignment="1">
      <alignment horizontal="center"/>
    </xf>
    <xf numFmtId="0" fontId="0" fillId="2" borderId="49" xfId="0" applyFont="1" applyFill="1" applyBorder="1" applyAlignment="1">
      <alignment horizontal="center"/>
    </xf>
    <xf numFmtId="0" fontId="0" fillId="2" borderId="23" xfId="0" applyFont="1" applyFill="1" applyBorder="1" applyAlignment="1">
      <alignment horizontal="center"/>
    </xf>
    <xf numFmtId="0" fontId="0" fillId="2" borderId="30" xfId="0" applyFont="1" applyFill="1" applyBorder="1" applyAlignment="1">
      <alignment horizontal="center"/>
    </xf>
    <xf numFmtId="10" fontId="0" fillId="2" borderId="50" xfId="0" applyNumberFormat="1" applyFont="1" applyFill="1" applyBorder="1" applyAlignment="1">
      <alignment horizontal="center"/>
    </xf>
    <xf numFmtId="10" fontId="0" fillId="2" borderId="22" xfId="0" applyNumberFormat="1" applyFont="1" applyFill="1" applyBorder="1" applyAlignment="1">
      <alignment horizontal="center"/>
    </xf>
    <xf numFmtId="10" fontId="0" fillId="2" borderId="45" xfId="0" applyNumberFormat="1" applyFont="1" applyFill="1" applyBorder="1" applyAlignment="1">
      <alignment horizontal="center"/>
    </xf>
    <xf numFmtId="0" fontId="0" fillId="2" borderId="47" xfId="0" applyNumberFormat="1" applyFont="1" applyFill="1" applyBorder="1" applyAlignment="1">
      <alignment horizontal="center"/>
    </xf>
    <xf numFmtId="0" fontId="0" fillId="2" borderId="20" xfId="0" applyNumberFormat="1" applyFont="1" applyFill="1" applyBorder="1" applyAlignment="1">
      <alignment horizontal="center"/>
    </xf>
    <xf numFmtId="0" fontId="0" fillId="2" borderId="55" xfId="0" applyNumberFormat="1" applyFont="1" applyFill="1" applyBorder="1" applyAlignment="1">
      <alignment horizontal="center"/>
    </xf>
    <xf numFmtId="10" fontId="0" fillId="2" borderId="49" xfId="0" applyNumberFormat="1" applyFont="1" applyFill="1" applyBorder="1" applyAlignment="1">
      <alignment horizontal="center"/>
    </xf>
    <xf numFmtId="10" fontId="0" fillId="2" borderId="23" xfId="0" applyNumberFormat="1" applyFont="1" applyFill="1" applyBorder="1" applyAlignment="1">
      <alignment horizontal="center"/>
    </xf>
    <xf numFmtId="10" fontId="0" fillId="2" borderId="30" xfId="0" applyNumberFormat="1" applyFont="1" applyFill="1" applyBorder="1" applyAlignment="1">
      <alignment horizontal="center"/>
    </xf>
    <xf numFmtId="0" fontId="0" fillId="2" borderId="51" xfId="0" applyFont="1" applyFill="1" applyBorder="1" applyAlignment="1">
      <alignment horizontal="center"/>
    </xf>
    <xf numFmtId="0" fontId="0" fillId="2" borderId="35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52" xfId="0" applyFont="1" applyFill="1" applyBorder="1" applyAlignment="1">
      <alignment horizontal="center"/>
    </xf>
    <xf numFmtId="0" fontId="0" fillId="2" borderId="38" xfId="0" applyFont="1" applyFill="1" applyBorder="1" applyAlignment="1">
      <alignment horizontal="center"/>
    </xf>
    <xf numFmtId="0" fontId="0" fillId="2" borderId="57" xfId="0" applyFont="1" applyFill="1" applyBorder="1" applyAlignment="1">
      <alignment horizontal="center"/>
    </xf>
    <xf numFmtId="0" fontId="0" fillId="2" borderId="53" xfId="0" applyFont="1" applyFill="1" applyBorder="1" applyAlignment="1">
      <alignment horizontal="center"/>
    </xf>
    <xf numFmtId="0" fontId="0" fillId="2" borderId="54" xfId="0" applyFont="1" applyFill="1" applyBorder="1" applyAlignment="1">
      <alignment horizontal="center"/>
    </xf>
    <xf numFmtId="0" fontId="0" fillId="2" borderId="18" xfId="0" applyFont="1" applyFill="1" applyBorder="1" applyAlignment="1">
      <alignment horizontal="center"/>
    </xf>
    <xf numFmtId="0" fontId="0" fillId="2" borderId="33" xfId="0" applyFont="1" applyFill="1" applyBorder="1" applyAlignment="1">
      <alignment horizontal="center"/>
    </xf>
    <xf numFmtId="0" fontId="10" fillId="0" borderId="7" xfId="0" applyFont="1" applyBorder="1" applyAlignment="1">
      <alignment horizontal="right"/>
    </xf>
    <xf numFmtId="0" fontId="0" fillId="0" borderId="51" xfId="0" applyFill="1" applyBorder="1" applyAlignment="1">
      <alignment horizontal="right"/>
    </xf>
    <xf numFmtId="0" fontId="0" fillId="0" borderId="52" xfId="0" applyFill="1" applyBorder="1" applyAlignment="1">
      <alignment horizontal="right"/>
    </xf>
    <xf numFmtId="0" fontId="0" fillId="2" borderId="37" xfId="0" applyFill="1" applyBorder="1"/>
    <xf numFmtId="0" fontId="0" fillId="2" borderId="38" xfId="0" applyFill="1" applyBorder="1"/>
    <xf numFmtId="0" fontId="0" fillId="2" borderId="58" xfId="0" applyFill="1" applyBorder="1"/>
    <xf numFmtId="0" fontId="0" fillId="2" borderId="39" xfId="0" applyFill="1" applyBorder="1"/>
    <xf numFmtId="10" fontId="0" fillId="2" borderId="34" xfId="0" applyNumberFormat="1" applyFill="1" applyBorder="1"/>
    <xf numFmtId="10" fontId="0" fillId="2" borderId="35" xfId="0" applyNumberFormat="1" applyFill="1" applyBorder="1"/>
    <xf numFmtId="0" fontId="0" fillId="0" borderId="52" xfId="0" applyBorder="1" applyAlignment="1">
      <alignment horizontal="right"/>
    </xf>
    <xf numFmtId="10" fontId="0" fillId="2" borderId="37" xfId="0" applyNumberFormat="1" applyFill="1" applyBorder="1"/>
    <xf numFmtId="10" fontId="0" fillId="2" borderId="38" xfId="0" applyNumberFormat="1" applyFill="1" applyBorder="1"/>
    <xf numFmtId="10" fontId="0" fillId="2" borderId="58" xfId="0" applyNumberFormat="1" applyFill="1" applyBorder="1"/>
    <xf numFmtId="10" fontId="0" fillId="2" borderId="39" xfId="0" applyNumberFormat="1" applyFill="1" applyBorder="1"/>
    <xf numFmtId="0" fontId="0" fillId="0" borderId="54" xfId="0" applyBorder="1" applyAlignment="1">
      <alignment horizontal="right"/>
    </xf>
    <xf numFmtId="10" fontId="0" fillId="2" borderId="36" xfId="0" applyNumberFormat="1" applyFill="1" applyBorder="1"/>
    <xf numFmtId="10" fontId="0" fillId="2" borderId="40" xfId="0" applyNumberFormat="1" applyFill="1" applyBorder="1"/>
    <xf numFmtId="10" fontId="0" fillId="2" borderId="18" xfId="0" applyNumberFormat="1" applyFill="1" applyBorder="1"/>
    <xf numFmtId="10" fontId="0" fillId="2" borderId="59" xfId="0" applyNumberFormat="1" applyFill="1" applyBorder="1"/>
    <xf numFmtId="10" fontId="0" fillId="2" borderId="41" xfId="0" applyNumberFormat="1" applyFill="1" applyBorder="1"/>
    <xf numFmtId="10" fontId="0" fillId="0" borderId="0" xfId="0" applyNumberFormat="1"/>
    <xf numFmtId="0" fontId="0" fillId="0" borderId="0" xfId="0" applyNumberFormat="1"/>
    <xf numFmtId="0" fontId="0" fillId="2" borderId="5" xfId="0" applyNumberFormat="1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28" xfId="0" applyFont="1" applyFill="1" applyBorder="1" applyAlignment="1">
      <alignment horizontal="center"/>
    </xf>
    <xf numFmtId="0" fontId="0" fillId="2" borderId="32" xfId="0" applyFont="1" applyFill="1" applyBorder="1" applyAlignment="1">
      <alignment horizontal="center"/>
    </xf>
    <xf numFmtId="10" fontId="0" fillId="2" borderId="42" xfId="0" applyNumberFormat="1" applyFill="1" applyBorder="1"/>
    <xf numFmtId="0" fontId="0" fillId="0" borderId="59" xfId="0" applyBorder="1" applyAlignment="1">
      <alignment horizontal="center"/>
    </xf>
    <xf numFmtId="10" fontId="0" fillId="2" borderId="60" xfId="0" applyNumberFormat="1" applyFill="1" applyBorder="1"/>
    <xf numFmtId="0" fontId="0" fillId="2" borderId="43" xfId="0" applyFill="1" applyBorder="1"/>
    <xf numFmtId="10" fontId="0" fillId="2" borderId="43" xfId="0" applyNumberFormat="1" applyFill="1" applyBorder="1"/>
    <xf numFmtId="10" fontId="0" fillId="2" borderId="44" xfId="0" applyNumberFormat="1" applyFill="1" applyBorder="1"/>
    <xf numFmtId="0" fontId="0" fillId="2" borderId="8" xfId="0" applyFont="1" applyFill="1" applyBorder="1" applyAlignment="1">
      <alignment horizontal="center"/>
    </xf>
    <xf numFmtId="0" fontId="0" fillId="2" borderId="6" xfId="0" applyFont="1" applyFill="1" applyBorder="1" applyAlignment="1">
      <alignment horizontal="center"/>
    </xf>
    <xf numFmtId="10" fontId="0" fillId="2" borderId="12" xfId="0" applyNumberFormat="1" applyFont="1" applyFill="1" applyBorder="1" applyAlignment="1">
      <alignment horizontal="center"/>
    </xf>
    <xf numFmtId="0" fontId="0" fillId="2" borderId="15" xfId="0" applyFont="1" applyFill="1" applyBorder="1" applyAlignment="1">
      <alignment horizontal="center"/>
    </xf>
    <xf numFmtId="10" fontId="0" fillId="2" borderId="17" xfId="0" applyNumberFormat="1" applyFont="1" applyFill="1" applyBorder="1" applyAlignment="1">
      <alignment horizontal="center"/>
    </xf>
    <xf numFmtId="0" fontId="0" fillId="2" borderId="6" xfId="0" applyNumberFormat="1" applyFont="1" applyFill="1" applyBorder="1" applyAlignment="1">
      <alignment horizontal="center"/>
    </xf>
    <xf numFmtId="10" fontId="0" fillId="2" borderId="15" xfId="0" applyNumberFormat="1" applyFont="1" applyFill="1" applyBorder="1" applyAlignment="1">
      <alignment horizontal="center"/>
    </xf>
    <xf numFmtId="0" fontId="0" fillId="2" borderId="25" xfId="0" applyFont="1" applyFill="1" applyBorder="1" applyAlignment="1">
      <alignment horizontal="center"/>
    </xf>
    <xf numFmtId="10" fontId="0" fillId="2" borderId="61" xfId="0" applyNumberFormat="1" applyFont="1" applyFill="1" applyBorder="1" applyAlignment="1">
      <alignment horizontal="center"/>
    </xf>
    <xf numFmtId="0" fontId="0" fillId="2" borderId="29" xfId="0" applyFont="1" applyFill="1" applyBorder="1" applyAlignment="1">
      <alignment horizontal="center"/>
    </xf>
    <xf numFmtId="0" fontId="0" fillId="2" borderId="53" xfId="0" applyNumberFormat="1" applyFont="1" applyFill="1" applyBorder="1" applyAlignment="1">
      <alignment horizontal="center"/>
    </xf>
    <xf numFmtId="10" fontId="0" fillId="2" borderId="29" xfId="0" applyNumberFormat="1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62" xfId="0" applyFont="1" applyFill="1" applyBorder="1" applyAlignment="1">
      <alignment horizontal="center"/>
    </xf>
    <xf numFmtId="0" fontId="0" fillId="2" borderId="63" xfId="0" applyFont="1" applyFill="1" applyBorder="1" applyAlignment="1">
      <alignment horizontal="center"/>
    </xf>
    <xf numFmtId="10" fontId="0" fillId="2" borderId="64" xfId="0" applyNumberFormat="1" applyFont="1" applyFill="1" applyBorder="1" applyAlignment="1">
      <alignment horizontal="center"/>
    </xf>
    <xf numFmtId="0" fontId="0" fillId="2" borderId="65" xfId="0" applyFont="1" applyFill="1" applyBorder="1" applyAlignment="1">
      <alignment horizontal="center"/>
    </xf>
    <xf numFmtId="10" fontId="0" fillId="2" borderId="66" xfId="0" applyNumberFormat="1" applyFont="1" applyFill="1" applyBorder="1" applyAlignment="1">
      <alignment horizontal="center"/>
    </xf>
    <xf numFmtId="0" fontId="0" fillId="2" borderId="63" xfId="0" applyNumberFormat="1" applyFont="1" applyFill="1" applyBorder="1" applyAlignment="1">
      <alignment horizontal="center"/>
    </xf>
    <xf numFmtId="10" fontId="0" fillId="2" borderId="65" xfId="0" applyNumberFormat="1" applyFont="1" applyFill="1" applyBorder="1" applyAlignment="1">
      <alignment horizontal="center"/>
    </xf>
    <xf numFmtId="0" fontId="0" fillId="2" borderId="34" xfId="0" applyFont="1" applyFill="1" applyBorder="1" applyAlignment="1">
      <alignment horizontal="center"/>
    </xf>
    <xf numFmtId="0" fontId="0" fillId="2" borderId="36" xfId="0" applyFont="1" applyFill="1" applyBorder="1" applyAlignment="1">
      <alignment horizontal="center"/>
    </xf>
    <xf numFmtId="0" fontId="0" fillId="2" borderId="37" xfId="0" applyFont="1" applyFill="1" applyBorder="1" applyAlignment="1">
      <alignment horizontal="center"/>
    </xf>
    <xf numFmtId="0" fontId="0" fillId="2" borderId="39" xfId="0" applyFont="1" applyFill="1" applyBorder="1" applyAlignment="1">
      <alignment horizontal="center"/>
    </xf>
    <xf numFmtId="0" fontId="0" fillId="2" borderId="40" xfId="0" applyFont="1" applyFill="1" applyBorder="1" applyAlignment="1">
      <alignment horizontal="center"/>
    </xf>
    <xf numFmtId="0" fontId="0" fillId="2" borderId="41" xfId="0" applyFont="1" applyFill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0" fillId="0" borderId="61" xfId="0" applyFill="1" applyBorder="1" applyAlignment="1">
      <alignment horizontal="right"/>
    </xf>
    <xf numFmtId="0" fontId="0" fillId="0" borderId="53" xfId="0" applyBorder="1" applyAlignment="1">
      <alignment horizontal="right"/>
    </xf>
    <xf numFmtId="10" fontId="0" fillId="2" borderId="63" xfId="0" applyNumberFormat="1" applyFill="1" applyBorder="1"/>
    <xf numFmtId="10" fontId="0" fillId="2" borderId="20" xfId="0" applyNumberFormat="1" applyFill="1" applyBorder="1"/>
    <xf numFmtId="10" fontId="0" fillId="2" borderId="47" xfId="0" applyNumberFormat="1" applyFill="1" applyBorder="1"/>
    <xf numFmtId="10" fontId="0" fillId="2" borderId="6" xfId="0" applyNumberFormat="1" applyFill="1" applyBorder="1"/>
    <xf numFmtId="10" fontId="0" fillId="2" borderId="67" xfId="0" applyNumberFormat="1" applyFill="1" applyBorder="1"/>
    <xf numFmtId="2" fontId="0" fillId="2" borderId="63" xfId="0" applyNumberFormat="1" applyFill="1" applyBorder="1"/>
    <xf numFmtId="2" fontId="0" fillId="2" borderId="20" xfId="0" applyNumberFormat="1" applyFill="1" applyBorder="1"/>
    <xf numFmtId="2" fontId="0" fillId="2" borderId="47" xfId="0" applyNumberFormat="1" applyFill="1" applyBorder="1"/>
    <xf numFmtId="2" fontId="0" fillId="2" borderId="6" xfId="0" applyNumberFormat="1" applyFill="1" applyBorder="1"/>
    <xf numFmtId="2" fontId="0" fillId="2" borderId="67" xfId="0" applyNumberFormat="1" applyFill="1" applyBorder="1"/>
    <xf numFmtId="2" fontId="0" fillId="2" borderId="49" xfId="0" applyNumberFormat="1" applyFont="1" applyFill="1" applyBorder="1" applyAlignment="1">
      <alignment horizontal="center"/>
    </xf>
    <xf numFmtId="2" fontId="0" fillId="2" borderId="23" xfId="0" applyNumberFormat="1" applyFont="1" applyFill="1" applyBorder="1" applyAlignment="1">
      <alignment horizontal="center"/>
    </xf>
    <xf numFmtId="2" fontId="0" fillId="2" borderId="0" xfId="0" applyNumberFormat="1" applyFont="1" applyFill="1" applyBorder="1" applyAlignment="1">
      <alignment horizontal="center"/>
    </xf>
    <xf numFmtId="2" fontId="0" fillId="2" borderId="29" xfId="0" applyNumberFormat="1" applyFont="1" applyFill="1" applyBorder="1" applyAlignment="1">
      <alignment horizontal="center"/>
    </xf>
    <xf numFmtId="2" fontId="0" fillId="2" borderId="30" xfId="0" applyNumberFormat="1" applyFont="1" applyFill="1" applyBorder="1" applyAlignment="1">
      <alignment horizontal="center"/>
    </xf>
    <xf numFmtId="2" fontId="0" fillId="2" borderId="65" xfId="0" applyNumberFormat="1" applyFont="1" applyFill="1" applyBorder="1" applyAlignment="1">
      <alignment horizontal="center"/>
    </xf>
    <xf numFmtId="2" fontId="0" fillId="2" borderId="15" xfId="0" applyNumberFormat="1" applyFont="1" applyFill="1" applyBorder="1" applyAlignment="1">
      <alignment horizontal="center"/>
    </xf>
    <xf numFmtId="0" fontId="11" fillId="0" borderId="68" xfId="0" applyFont="1" applyBorder="1" applyAlignment="1">
      <alignment horizontal="center" vertical="center"/>
    </xf>
    <xf numFmtId="0" fontId="1" fillId="0" borderId="69" xfId="0" applyFont="1" applyBorder="1" applyAlignment="1">
      <alignment horizontal="center" wrapText="1"/>
    </xf>
    <xf numFmtId="0" fontId="1" fillId="0" borderId="70" xfId="0" applyFont="1" applyBorder="1" applyAlignment="1">
      <alignment horizontal="center" wrapText="1"/>
    </xf>
    <xf numFmtId="0" fontId="0" fillId="0" borderId="70" xfId="0" applyFont="1" applyBorder="1" applyAlignment="1">
      <alignment horizontal="center" wrapText="1"/>
    </xf>
    <xf numFmtId="0" fontId="0" fillId="0" borderId="71" xfId="0" applyFont="1" applyBorder="1" applyAlignment="1">
      <alignment horizontal="center" wrapText="1"/>
    </xf>
    <xf numFmtId="0" fontId="1" fillId="0" borderId="8" xfId="0" applyFont="1" applyFill="1" applyBorder="1" applyAlignment="1">
      <alignment horizontal="center" wrapText="1"/>
    </xf>
    <xf numFmtId="0" fontId="0" fillId="0" borderId="25" xfId="0" applyBorder="1" applyAlignment="1">
      <alignment horizontal="right"/>
    </xf>
    <xf numFmtId="0" fontId="1" fillId="0" borderId="62" xfId="0" applyFont="1" applyBorder="1" applyAlignment="1">
      <alignment horizontal="center"/>
    </xf>
    <xf numFmtId="164" fontId="1" fillId="0" borderId="19" xfId="0" applyNumberFormat="1" applyFont="1" applyBorder="1" applyAlignment="1">
      <alignment horizontal="center"/>
    </xf>
    <xf numFmtId="164" fontId="0" fillId="0" borderId="19" xfId="0" applyNumberFormat="1" applyFont="1" applyBorder="1" applyAlignment="1">
      <alignment horizontal="center"/>
    </xf>
    <xf numFmtId="164" fontId="0" fillId="0" borderId="46" xfId="0" applyNumberFormat="1" applyFont="1" applyBorder="1" applyAlignment="1">
      <alignment horizontal="center"/>
    </xf>
    <xf numFmtId="164" fontId="1" fillId="0" borderId="36" xfId="0" applyNumberFormat="1" applyFont="1" applyBorder="1" applyAlignment="1">
      <alignment horizontal="center"/>
    </xf>
    <xf numFmtId="0" fontId="0" fillId="0" borderId="31" xfId="0" applyBorder="1" applyAlignment="1">
      <alignment horizontal="right"/>
    </xf>
    <xf numFmtId="0" fontId="1" fillId="0" borderId="40" xfId="0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64" fontId="0" fillId="0" borderId="18" xfId="0" applyNumberFormat="1" applyFont="1" applyBorder="1" applyAlignment="1">
      <alignment horizontal="center"/>
    </xf>
    <xf numFmtId="164" fontId="0" fillId="0" borderId="59" xfId="0" applyNumberFormat="1" applyFont="1" applyBorder="1" applyAlignment="1">
      <alignment horizontal="center"/>
    </xf>
    <xf numFmtId="164" fontId="1" fillId="0" borderId="41" xfId="0" applyNumberFormat="1" applyFont="1" applyBorder="1" applyAlignment="1">
      <alignment horizontal="center"/>
    </xf>
    <xf numFmtId="0" fontId="1" fillId="0" borderId="72" xfId="0" applyFont="1" applyBorder="1" applyAlignment="1">
      <alignment horizontal="right"/>
    </xf>
    <xf numFmtId="10" fontId="1" fillId="0" borderId="69" xfId="0" applyNumberFormat="1" applyFont="1" applyBorder="1" applyAlignment="1">
      <alignment horizontal="center"/>
    </xf>
    <xf numFmtId="10" fontId="1" fillId="0" borderId="70" xfId="0" applyNumberFormat="1" applyFont="1" applyBorder="1" applyAlignment="1">
      <alignment horizontal="center"/>
    </xf>
    <xf numFmtId="10" fontId="0" fillId="0" borderId="70" xfId="0" applyNumberFormat="1" applyFont="1" applyBorder="1" applyAlignment="1">
      <alignment horizontal="center"/>
    </xf>
    <xf numFmtId="10" fontId="1" fillId="0" borderId="73" xfId="0" applyNumberFormat="1" applyFont="1" applyBorder="1" applyAlignment="1">
      <alignment horizontal="center"/>
    </xf>
    <xf numFmtId="0" fontId="14" fillId="0" borderId="25" xfId="0" applyFont="1" applyFill="1" applyBorder="1" applyAlignment="1">
      <alignment horizontal="right"/>
    </xf>
    <xf numFmtId="164" fontId="14" fillId="0" borderId="19" xfId="0" applyNumberFormat="1" applyFont="1" applyFill="1" applyBorder="1" applyAlignment="1">
      <alignment horizontal="center"/>
    </xf>
    <xf numFmtId="164" fontId="14" fillId="0" borderId="46" xfId="0" applyNumberFormat="1" applyFont="1" applyFill="1" applyBorder="1" applyAlignment="1">
      <alignment horizontal="center"/>
    </xf>
    <xf numFmtId="0" fontId="14" fillId="0" borderId="31" xfId="0" applyFont="1" applyFill="1" applyBorder="1" applyAlignment="1">
      <alignment horizontal="right"/>
    </xf>
    <xf numFmtId="164" fontId="14" fillId="0" borderId="18" xfId="0" applyNumberFormat="1" applyFont="1" applyFill="1" applyBorder="1" applyAlignment="1">
      <alignment horizontal="center"/>
    </xf>
    <xf numFmtId="164" fontId="14" fillId="0" borderId="59" xfId="0" applyNumberFormat="1" applyFont="1" applyFill="1" applyBorder="1" applyAlignment="1">
      <alignment horizontal="center"/>
    </xf>
    <xf numFmtId="10" fontId="14" fillId="0" borderId="70" xfId="0" applyNumberFormat="1" applyFont="1" applyFill="1" applyBorder="1" applyAlignment="1">
      <alignment horizontal="center"/>
    </xf>
    <xf numFmtId="0" fontId="12" fillId="0" borderId="45" xfId="0" applyFont="1" applyFill="1" applyBorder="1" applyAlignment="1">
      <alignment horizontal="center" vertical="center"/>
    </xf>
    <xf numFmtId="0" fontId="13" fillId="0" borderId="69" xfId="0" applyFont="1" applyFill="1" applyBorder="1" applyAlignment="1">
      <alignment horizontal="center"/>
    </xf>
    <xf numFmtId="0" fontId="13" fillId="0" borderId="70" xfId="0" applyFont="1" applyFill="1" applyBorder="1" applyAlignment="1">
      <alignment horizontal="center"/>
    </xf>
    <xf numFmtId="0" fontId="14" fillId="0" borderId="70" xfId="0" applyFont="1" applyFill="1" applyBorder="1" applyAlignment="1">
      <alignment horizontal="center"/>
    </xf>
    <xf numFmtId="0" fontId="14" fillId="0" borderId="71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15" fillId="0" borderId="62" xfId="0" applyFont="1" applyFill="1" applyBorder="1" applyAlignment="1">
      <alignment horizontal="center"/>
    </xf>
    <xf numFmtId="164" fontId="15" fillId="0" borderId="19" xfId="0" applyNumberFormat="1" applyFont="1" applyFill="1" applyBorder="1" applyAlignment="1">
      <alignment horizontal="center"/>
    </xf>
    <xf numFmtId="164" fontId="15" fillId="0" borderId="36" xfId="0" applyNumberFormat="1" applyFont="1" applyFill="1" applyBorder="1" applyAlignment="1">
      <alignment horizontal="center"/>
    </xf>
    <xf numFmtId="0" fontId="15" fillId="0" borderId="40" xfId="0" applyFont="1" applyFill="1" applyBorder="1" applyAlignment="1">
      <alignment horizontal="center"/>
    </xf>
    <xf numFmtId="164" fontId="15" fillId="0" borderId="18" xfId="0" applyNumberFormat="1" applyFont="1" applyFill="1" applyBorder="1" applyAlignment="1">
      <alignment horizontal="center"/>
    </xf>
    <xf numFmtId="164" fontId="15" fillId="0" borderId="41" xfId="0" applyNumberFormat="1" applyFont="1" applyFill="1" applyBorder="1" applyAlignment="1">
      <alignment horizontal="center"/>
    </xf>
    <xf numFmtId="0" fontId="15" fillId="0" borderId="72" xfId="0" applyFont="1" applyFill="1" applyBorder="1" applyAlignment="1">
      <alignment horizontal="right"/>
    </xf>
    <xf numFmtId="10" fontId="15" fillId="0" borderId="69" xfId="0" applyNumberFormat="1" applyFont="1" applyFill="1" applyBorder="1" applyAlignment="1">
      <alignment horizontal="center"/>
    </xf>
    <xf numFmtId="10" fontId="15" fillId="0" borderId="70" xfId="0" applyNumberFormat="1" applyFont="1" applyFill="1" applyBorder="1" applyAlignment="1">
      <alignment horizontal="center"/>
    </xf>
    <xf numFmtId="10" fontId="15" fillId="0" borderId="73" xfId="0" applyNumberFormat="1" applyFont="1" applyFill="1" applyBorder="1" applyAlignment="1">
      <alignment horizontal="center"/>
    </xf>
    <xf numFmtId="0" fontId="0" fillId="0" borderId="61" xfId="0" applyBorder="1" applyAlignment="1">
      <alignment horizontal="right"/>
    </xf>
    <xf numFmtId="0" fontId="0" fillId="0" borderId="72" xfId="0" applyBorder="1" applyAlignment="1">
      <alignment horizontal="right"/>
    </xf>
    <xf numFmtId="0" fontId="13" fillId="0" borderId="73" xfId="0" applyFont="1" applyFill="1" applyBorder="1" applyAlignment="1">
      <alignment horizontal="center"/>
    </xf>
    <xf numFmtId="0" fontId="0" fillId="0" borderId="64" xfId="0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0" fontId="0" fillId="0" borderId="63" xfId="0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0" fillId="0" borderId="24" xfId="0" applyBorder="1" applyAlignment="1">
      <alignment horizontal="right"/>
    </xf>
    <xf numFmtId="0" fontId="0" fillId="0" borderId="27" xfId="0" applyBorder="1" applyAlignment="1">
      <alignment horizontal="right"/>
    </xf>
    <xf numFmtId="0" fontId="0" fillId="0" borderId="26" xfId="0" applyBorder="1" applyAlignment="1">
      <alignment horizontal="right"/>
    </xf>
    <xf numFmtId="0" fontId="0" fillId="0" borderId="30" xfId="0" applyBorder="1"/>
    <xf numFmtId="0" fontId="0" fillId="0" borderId="13" xfId="0" applyBorder="1"/>
    <xf numFmtId="0" fontId="0" fillId="0" borderId="29" xfId="0" applyBorder="1"/>
    <xf numFmtId="0" fontId="0" fillId="0" borderId="30" xfId="0" applyBorder="1" applyAlignment="1"/>
    <xf numFmtId="0" fontId="0" fillId="0" borderId="45" xfId="0" applyBorder="1" applyAlignment="1"/>
    <xf numFmtId="0" fontId="1" fillId="0" borderId="63" xfId="0" applyFont="1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164" fontId="0" fillId="0" borderId="19" xfId="0" applyNumberFormat="1" applyBorder="1" applyAlignment="1">
      <alignment horizontal="center"/>
    </xf>
    <xf numFmtId="164" fontId="0" fillId="0" borderId="46" xfId="0" applyNumberForma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1" fillId="0" borderId="63" xfId="0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164" fontId="0" fillId="0" borderId="47" xfId="0" applyNumberForma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0" fillId="0" borderId="35" xfId="0" applyBorder="1" applyAlignment="1">
      <alignment horizontal="center"/>
    </xf>
    <xf numFmtId="164" fontId="1" fillId="0" borderId="35" xfId="0" applyNumberFormat="1" applyFont="1" applyBorder="1" applyAlignment="1">
      <alignment horizontal="center"/>
    </xf>
    <xf numFmtId="164" fontId="0" fillId="0" borderId="35" xfId="0" applyNumberFormat="1" applyBorder="1" applyAlignment="1">
      <alignment horizontal="center"/>
    </xf>
    <xf numFmtId="164" fontId="0" fillId="0" borderId="60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59" xfId="0" applyNumberFormat="1" applyBorder="1" applyAlignment="1">
      <alignment horizontal="center"/>
    </xf>
    <xf numFmtId="0" fontId="1" fillId="0" borderId="40" xfId="0" applyFont="1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1" fillId="0" borderId="18" xfId="0" applyFont="1" applyBorder="1" applyAlignment="1">
      <alignment horizontal="center" wrapText="1"/>
    </xf>
    <xf numFmtId="0" fontId="0" fillId="0" borderId="59" xfId="0" applyBorder="1" applyAlignment="1">
      <alignment horizontal="center" wrapText="1"/>
    </xf>
    <xf numFmtId="0" fontId="1" fillId="0" borderId="41" xfId="0" applyFont="1" applyBorder="1" applyAlignment="1">
      <alignment horizontal="center" wrapText="1"/>
    </xf>
    <xf numFmtId="0" fontId="1" fillId="0" borderId="37" xfId="0" applyFont="1" applyBorder="1" applyAlignment="1">
      <alignment horizontal="center"/>
    </xf>
    <xf numFmtId="0" fontId="0" fillId="0" borderId="38" xfId="0" applyBorder="1" applyAlignment="1">
      <alignment horizontal="center"/>
    </xf>
    <xf numFmtId="164" fontId="1" fillId="0" borderId="38" xfId="0" applyNumberFormat="1" applyFont="1" applyBorder="1" applyAlignment="1">
      <alignment horizontal="center"/>
    </xf>
    <xf numFmtId="164" fontId="0" fillId="0" borderId="38" xfId="0" applyNumberFormat="1" applyBorder="1" applyAlignment="1">
      <alignment horizontal="center"/>
    </xf>
    <xf numFmtId="164" fontId="0" fillId="0" borderId="58" xfId="0" applyNumberFormat="1" applyBorder="1" applyAlignment="1">
      <alignment horizontal="center"/>
    </xf>
    <xf numFmtId="164" fontId="1" fillId="0" borderId="39" xfId="0" applyNumberFormat="1" applyFont="1" applyBorder="1" applyAlignment="1">
      <alignment horizontal="center"/>
    </xf>
    <xf numFmtId="164" fontId="0" fillId="0" borderId="49" xfId="0" applyNumberFormat="1" applyFill="1" applyBorder="1" applyAlignment="1">
      <alignment horizontal="center"/>
    </xf>
    <xf numFmtId="0" fontId="1" fillId="0" borderId="69" xfId="0" applyFont="1" applyBorder="1" applyAlignment="1">
      <alignment horizontal="center"/>
    </xf>
    <xf numFmtId="0" fontId="0" fillId="0" borderId="70" xfId="0" applyBorder="1" applyAlignment="1">
      <alignment horizontal="center"/>
    </xf>
    <xf numFmtId="164" fontId="1" fillId="0" borderId="70" xfId="0" applyNumberFormat="1" applyFont="1" applyBorder="1" applyAlignment="1">
      <alignment horizontal="center"/>
    </xf>
    <xf numFmtId="164" fontId="0" fillId="0" borderId="70" xfId="0" applyNumberFormat="1" applyBorder="1" applyAlignment="1">
      <alignment horizontal="center"/>
    </xf>
    <xf numFmtId="164" fontId="0" fillId="0" borderId="71" xfId="0" applyNumberFormat="1" applyBorder="1" applyAlignment="1">
      <alignment horizontal="center"/>
    </xf>
    <xf numFmtId="164" fontId="1" fillId="0" borderId="73" xfId="0" applyNumberFormat="1" applyFont="1" applyBorder="1" applyAlignment="1">
      <alignment horizontal="center"/>
    </xf>
    <xf numFmtId="0" fontId="0" fillId="0" borderId="29" xfId="0" applyBorder="1" applyAlignment="1">
      <alignment horizontal="right"/>
    </xf>
    <xf numFmtId="0" fontId="1" fillId="0" borderId="64" xfId="0" applyFont="1" applyBorder="1" applyAlignment="1">
      <alignment horizontal="center"/>
    </xf>
    <xf numFmtId="0" fontId="0" fillId="0" borderId="21" xfId="0" applyBorder="1" applyAlignment="1">
      <alignment horizontal="center"/>
    </xf>
    <xf numFmtId="164" fontId="0" fillId="0" borderId="48" xfId="0" applyNumberForma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15" fillId="2" borderId="37" xfId="0" applyNumberFormat="1" applyFont="1" applyFill="1" applyBorder="1" applyAlignment="1">
      <alignment horizontal="center"/>
    </xf>
    <xf numFmtId="164" fontId="15" fillId="2" borderId="38" xfId="0" applyNumberFormat="1" applyFont="1" applyFill="1" applyBorder="1" applyAlignment="1">
      <alignment horizontal="center"/>
    </xf>
    <xf numFmtId="164" fontId="15" fillId="2" borderId="39" xfId="0" applyNumberFormat="1" applyFont="1" applyFill="1" applyBorder="1" applyAlignment="1">
      <alignment horizontal="center"/>
    </xf>
    <xf numFmtId="164" fontId="15" fillId="2" borderId="43" xfId="0" applyNumberFormat="1" applyFont="1" applyFill="1" applyBorder="1" applyAlignment="1">
      <alignment horizontal="center"/>
    </xf>
    <xf numFmtId="164" fontId="15" fillId="2" borderId="40" xfId="0" applyNumberFormat="1" applyFont="1" applyFill="1" applyBorder="1" applyAlignment="1">
      <alignment horizontal="center"/>
    </xf>
    <xf numFmtId="164" fontId="15" fillId="2" borderId="18" xfId="0" applyNumberFormat="1" applyFont="1" applyFill="1" applyBorder="1" applyAlignment="1">
      <alignment horizontal="center"/>
    </xf>
    <xf numFmtId="164" fontId="15" fillId="2" borderId="41" xfId="0" applyNumberFormat="1" applyFont="1" applyFill="1" applyBorder="1" applyAlignment="1">
      <alignment horizontal="center"/>
    </xf>
    <xf numFmtId="164" fontId="15" fillId="2" borderId="44" xfId="0" applyNumberFormat="1" applyFont="1" applyFill="1" applyBorder="1" applyAlignment="1">
      <alignment horizontal="center"/>
    </xf>
    <xf numFmtId="0" fontId="15" fillId="2" borderId="34" xfId="0" applyNumberFormat="1" applyFont="1" applyFill="1" applyBorder="1" applyAlignment="1">
      <alignment horizontal="center"/>
    </xf>
    <xf numFmtId="0" fontId="15" fillId="2" borderId="35" xfId="0" applyNumberFormat="1" applyFont="1" applyFill="1" applyBorder="1" applyAlignment="1">
      <alignment horizontal="center"/>
    </xf>
    <xf numFmtId="0" fontId="15" fillId="2" borderId="36" xfId="0" applyNumberFormat="1" applyFont="1" applyFill="1" applyBorder="1" applyAlignment="1">
      <alignment horizontal="center"/>
    </xf>
    <xf numFmtId="0" fontId="15" fillId="2" borderId="42" xfId="0" applyNumberFormat="1" applyFont="1" applyFill="1" applyBorder="1" applyAlignment="1">
      <alignment horizontal="center"/>
    </xf>
    <xf numFmtId="10" fontId="1" fillId="2" borderId="51" xfId="0" applyNumberFormat="1" applyFont="1" applyFill="1" applyBorder="1" applyAlignment="1">
      <alignment horizontal="center"/>
    </xf>
    <xf numFmtId="10" fontId="1" fillId="2" borderId="35" xfId="0" applyNumberFormat="1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10" fontId="1" fillId="2" borderId="34" xfId="0" applyNumberFormat="1" applyFont="1" applyFill="1" applyBorder="1" applyAlignment="1">
      <alignment horizontal="center"/>
    </xf>
    <xf numFmtId="10" fontId="1" fillId="2" borderId="36" xfId="0" applyNumberFormat="1" applyFont="1" applyFill="1" applyBorder="1" applyAlignment="1">
      <alignment horizontal="center"/>
    </xf>
    <xf numFmtId="10" fontId="1" fillId="2" borderId="3" xfId="0" applyNumberFormat="1" applyFont="1" applyFill="1" applyBorder="1" applyAlignment="1">
      <alignment horizontal="center"/>
    </xf>
    <xf numFmtId="10" fontId="1" fillId="2" borderId="52" xfId="0" applyNumberFormat="1" applyFont="1" applyFill="1" applyBorder="1" applyAlignment="1">
      <alignment horizontal="center"/>
    </xf>
    <xf numFmtId="10" fontId="1" fillId="2" borderId="38" xfId="0" applyNumberFormat="1" applyFont="1" applyFill="1" applyBorder="1" applyAlignment="1">
      <alignment horizontal="center"/>
    </xf>
    <xf numFmtId="10" fontId="1" fillId="2" borderId="28" xfId="0" applyNumberFormat="1" applyFont="1" applyFill="1" applyBorder="1" applyAlignment="1">
      <alignment horizontal="center"/>
    </xf>
    <xf numFmtId="10" fontId="1" fillId="2" borderId="37" xfId="0" applyNumberFormat="1" applyFont="1" applyFill="1" applyBorder="1" applyAlignment="1">
      <alignment horizontal="center"/>
    </xf>
    <xf numFmtId="10" fontId="1" fillId="2" borderId="39" xfId="0" applyNumberFormat="1" applyFont="1" applyFill="1" applyBorder="1" applyAlignment="1">
      <alignment horizontal="center"/>
    </xf>
    <xf numFmtId="10" fontId="1" fillId="2" borderId="57" xfId="0" applyNumberFormat="1" applyFont="1" applyFill="1" applyBorder="1" applyAlignment="1">
      <alignment horizontal="center"/>
    </xf>
    <xf numFmtId="10" fontId="1" fillId="2" borderId="18" xfId="0" applyNumberFormat="1" applyFont="1" applyFill="1" applyBorder="1" applyAlignment="1">
      <alignment horizontal="center"/>
    </xf>
    <xf numFmtId="10" fontId="1" fillId="2" borderId="40" xfId="0" applyNumberFormat="1" applyFont="1" applyFill="1" applyBorder="1" applyAlignment="1">
      <alignment horizontal="center"/>
    </xf>
    <xf numFmtId="10" fontId="1" fillId="2" borderId="41" xfId="0" applyNumberFormat="1" applyFont="1" applyFill="1" applyBorder="1" applyAlignment="1">
      <alignment horizontal="center"/>
    </xf>
    <xf numFmtId="10" fontId="1" fillId="2" borderId="53" xfId="0" applyNumberFormat="1" applyFont="1" applyFill="1" applyBorder="1" applyAlignment="1">
      <alignment horizontal="center"/>
    </xf>
    <xf numFmtId="10" fontId="1" fillId="2" borderId="20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10" fontId="1" fillId="2" borderId="63" xfId="0" applyNumberFormat="1" applyFont="1" applyFill="1" applyBorder="1" applyAlignment="1">
      <alignment horizontal="center"/>
    </xf>
    <xf numFmtId="10" fontId="1" fillId="2" borderId="6" xfId="0" applyNumberFormat="1" applyFont="1" applyFill="1" applyBorder="1" applyAlignment="1">
      <alignment horizontal="center"/>
    </xf>
    <xf numFmtId="10" fontId="1" fillId="2" borderId="55" xfId="0" applyNumberFormat="1" applyFont="1" applyFill="1" applyBorder="1" applyAlignment="1">
      <alignment horizontal="center"/>
    </xf>
    <xf numFmtId="0" fontId="0" fillId="0" borderId="54" xfId="0" applyFill="1" applyBorder="1" applyAlignment="1">
      <alignment horizontal="right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3" xfId="0" applyFont="1" applyBorder="1" applyAlignment="1">
      <alignment horizontal="center"/>
    </xf>
    <xf numFmtId="0" fontId="1" fillId="0" borderId="58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57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62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SOLoist / Total LOC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ASP.NET</c:v>
          </c:tx>
          <c:spPr>
            <a:ln w="28575">
              <a:noFill/>
            </a:ln>
          </c:spPr>
          <c:xVal>
            <c:numRef>
              <c:f>Sheet1!$I$5:$N$5</c:f>
              <c:numCache>
                <c:formatCode>General</c:formatCode>
                <c:ptCount val="6"/>
                <c:pt idx="0">
                  <c:v>335</c:v>
                </c:pt>
                <c:pt idx="1">
                  <c:v>677</c:v>
                </c:pt>
                <c:pt idx="2">
                  <c:v>403</c:v>
                </c:pt>
                <c:pt idx="3">
                  <c:v>172</c:v>
                </c:pt>
                <c:pt idx="4">
                  <c:v>117</c:v>
                </c:pt>
                <c:pt idx="5">
                  <c:v>303</c:v>
                </c:pt>
              </c:numCache>
            </c:numRef>
          </c:xVal>
          <c:yVal>
            <c:numRef>
              <c:f>Sheet1!$I$35:$N$35</c:f>
              <c:numCache>
                <c:formatCode>0.00%</c:formatCode>
                <c:ptCount val="6"/>
                <c:pt idx="0">
                  <c:v>0.17611940298507461</c:v>
                </c:pt>
                <c:pt idx="1">
                  <c:v>0.15509601181683899</c:v>
                </c:pt>
                <c:pt idx="2">
                  <c:v>0.26550868486352358</c:v>
                </c:pt>
                <c:pt idx="3">
                  <c:v>0.48837209302325579</c:v>
                </c:pt>
                <c:pt idx="4">
                  <c:v>0.47863247863247865</c:v>
                </c:pt>
                <c:pt idx="5">
                  <c:v>0.60726072607260728</c:v>
                </c:pt>
              </c:numCache>
            </c:numRef>
          </c:yVal>
          <c:smooth val="0"/>
        </c:ser>
        <c:ser>
          <c:idx val="1"/>
          <c:order val="1"/>
          <c:tx>
            <c:v>Django</c:v>
          </c:tx>
          <c:spPr>
            <a:ln w="28575">
              <a:noFill/>
            </a:ln>
          </c:spPr>
          <c:xVal>
            <c:numRef>
              <c:f>Sheet1!$O$5:$T$5</c:f>
              <c:numCache>
                <c:formatCode>General</c:formatCode>
                <c:ptCount val="6"/>
                <c:pt idx="0">
                  <c:v>252</c:v>
                </c:pt>
                <c:pt idx="1">
                  <c:v>23</c:v>
                </c:pt>
                <c:pt idx="2">
                  <c:v>111</c:v>
                </c:pt>
                <c:pt idx="3">
                  <c:v>419</c:v>
                </c:pt>
                <c:pt idx="4">
                  <c:v>367</c:v>
                </c:pt>
                <c:pt idx="5">
                  <c:v>254</c:v>
                </c:pt>
              </c:numCache>
            </c:numRef>
          </c:xVal>
          <c:yVal>
            <c:numRef>
              <c:f>Sheet1!$O$35:$T$35</c:f>
              <c:numCache>
                <c:formatCode>0.00%</c:formatCode>
                <c:ptCount val="6"/>
                <c:pt idx="0">
                  <c:v>0.46825396825396826</c:v>
                </c:pt>
                <c:pt idx="1">
                  <c:v>1.6086956521739131</c:v>
                </c:pt>
                <c:pt idx="2">
                  <c:v>0.51351351351351349</c:v>
                </c:pt>
                <c:pt idx="3">
                  <c:v>0.28400954653937949</c:v>
                </c:pt>
                <c:pt idx="4">
                  <c:v>0.21253405994550409</c:v>
                </c:pt>
                <c:pt idx="5">
                  <c:v>0.22440944881889763</c:v>
                </c:pt>
              </c:numCache>
            </c:numRef>
          </c:yVal>
          <c:smooth val="0"/>
        </c:ser>
        <c:ser>
          <c:idx val="2"/>
          <c:order val="2"/>
          <c:tx>
            <c:v>GWT</c:v>
          </c:tx>
          <c:spPr>
            <a:ln w="28575">
              <a:noFill/>
            </a:ln>
          </c:spPr>
          <c:xVal>
            <c:numRef>
              <c:f>Sheet1!$U$5:$Z$5</c:f>
              <c:numCache>
                <c:formatCode>General</c:formatCode>
                <c:ptCount val="6"/>
                <c:pt idx="0">
                  <c:v>203</c:v>
                </c:pt>
                <c:pt idx="1">
                  <c:v>195</c:v>
                </c:pt>
                <c:pt idx="2">
                  <c:v>224</c:v>
                </c:pt>
                <c:pt idx="3">
                  <c:v>342</c:v>
                </c:pt>
                <c:pt idx="4">
                  <c:v>546</c:v>
                </c:pt>
                <c:pt idx="5">
                  <c:v>197</c:v>
                </c:pt>
              </c:numCache>
            </c:numRef>
          </c:xVal>
          <c:yVal>
            <c:numRef>
              <c:f>Sheet1!$U$35:$Z$35</c:f>
              <c:numCache>
                <c:formatCode>0.00%</c:formatCode>
                <c:ptCount val="6"/>
                <c:pt idx="0">
                  <c:v>0.50246305418719217</c:v>
                </c:pt>
                <c:pt idx="1">
                  <c:v>0.49743589743589745</c:v>
                </c:pt>
                <c:pt idx="2">
                  <c:v>0.25</c:v>
                </c:pt>
                <c:pt idx="3">
                  <c:v>0.21929824561403508</c:v>
                </c:pt>
                <c:pt idx="4">
                  <c:v>0.35531135531135533</c:v>
                </c:pt>
                <c:pt idx="5">
                  <c:v>0.36548223350253806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04096"/>
        <c:axId val="47404672"/>
      </c:scatterChart>
      <c:valAx>
        <c:axId val="47404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LOC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7404672"/>
        <c:crosses val="autoZero"/>
        <c:crossBetween val="midCat"/>
      </c:valAx>
      <c:valAx>
        <c:axId val="474046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SOLoist / Total [%]</a:t>
                </a:r>
              </a:p>
            </c:rich>
          </c:tx>
          <c:layout/>
          <c:overlay val="0"/>
        </c:title>
        <c:numFmt formatCode="0.00%" sourceLinked="1"/>
        <c:majorTickMark val="out"/>
        <c:minorTickMark val="none"/>
        <c:tickLblPos val="nextTo"/>
        <c:crossAx val="474040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UI Components</a:t>
            </a:r>
            <a:endParaRPr lang="en-US" baseline="0"/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ASP.NET</c:v>
          </c:tx>
          <c:spPr>
            <a:ln w="28575">
              <a:noFill/>
            </a:ln>
          </c:spPr>
          <c:xVal>
            <c:numRef>
              <c:f>Sheet1!$I$5:$N$5</c:f>
              <c:numCache>
                <c:formatCode>General</c:formatCode>
                <c:ptCount val="6"/>
                <c:pt idx="0">
                  <c:v>335</c:v>
                </c:pt>
                <c:pt idx="1">
                  <c:v>677</c:v>
                </c:pt>
                <c:pt idx="2">
                  <c:v>403</c:v>
                </c:pt>
                <c:pt idx="3">
                  <c:v>172</c:v>
                </c:pt>
                <c:pt idx="4">
                  <c:v>117</c:v>
                </c:pt>
                <c:pt idx="5">
                  <c:v>303</c:v>
                </c:pt>
              </c:numCache>
            </c:numRef>
          </c:xVal>
          <c:yVal>
            <c:numRef>
              <c:f>Sheet1!$I$21:$N$21</c:f>
              <c:numCache>
                <c:formatCode>General</c:formatCode>
                <c:ptCount val="6"/>
                <c:pt idx="0">
                  <c:v>26</c:v>
                </c:pt>
                <c:pt idx="1">
                  <c:v>78</c:v>
                </c:pt>
                <c:pt idx="2">
                  <c:v>46</c:v>
                </c:pt>
                <c:pt idx="3">
                  <c:v>20</c:v>
                </c:pt>
                <c:pt idx="4">
                  <c:v>35</c:v>
                </c:pt>
                <c:pt idx="5">
                  <c:v>68</c:v>
                </c:pt>
              </c:numCache>
            </c:numRef>
          </c:yVal>
          <c:smooth val="0"/>
        </c:ser>
        <c:ser>
          <c:idx val="1"/>
          <c:order val="1"/>
          <c:tx>
            <c:v>Django</c:v>
          </c:tx>
          <c:spPr>
            <a:ln w="28575">
              <a:noFill/>
            </a:ln>
          </c:spPr>
          <c:xVal>
            <c:numRef>
              <c:f>Sheet1!$O$5:$T$5</c:f>
              <c:numCache>
                <c:formatCode>General</c:formatCode>
                <c:ptCount val="6"/>
                <c:pt idx="0">
                  <c:v>252</c:v>
                </c:pt>
                <c:pt idx="1">
                  <c:v>23</c:v>
                </c:pt>
                <c:pt idx="2">
                  <c:v>111</c:v>
                </c:pt>
                <c:pt idx="3">
                  <c:v>419</c:v>
                </c:pt>
                <c:pt idx="4">
                  <c:v>367</c:v>
                </c:pt>
                <c:pt idx="5">
                  <c:v>254</c:v>
                </c:pt>
              </c:numCache>
            </c:numRef>
          </c:xVal>
          <c:yVal>
            <c:numRef>
              <c:f>Sheet1!$O$21:$T$21</c:f>
              <c:numCache>
                <c:formatCode>General</c:formatCode>
                <c:ptCount val="6"/>
                <c:pt idx="0">
                  <c:v>53</c:v>
                </c:pt>
                <c:pt idx="1">
                  <c:v>3</c:v>
                </c:pt>
                <c:pt idx="2">
                  <c:v>24</c:v>
                </c:pt>
                <c:pt idx="3">
                  <c:v>110</c:v>
                </c:pt>
                <c:pt idx="4">
                  <c:v>57</c:v>
                </c:pt>
                <c:pt idx="5">
                  <c:v>63</c:v>
                </c:pt>
              </c:numCache>
            </c:numRef>
          </c:yVal>
          <c:smooth val="0"/>
        </c:ser>
        <c:ser>
          <c:idx val="2"/>
          <c:order val="2"/>
          <c:tx>
            <c:v>GWT</c:v>
          </c:tx>
          <c:spPr>
            <a:ln w="28575">
              <a:noFill/>
            </a:ln>
          </c:spPr>
          <c:xVal>
            <c:numRef>
              <c:f>Sheet1!$U$5:$Z$5</c:f>
              <c:numCache>
                <c:formatCode>General</c:formatCode>
                <c:ptCount val="6"/>
                <c:pt idx="0">
                  <c:v>203</c:v>
                </c:pt>
                <c:pt idx="1">
                  <c:v>195</c:v>
                </c:pt>
                <c:pt idx="2">
                  <c:v>224</c:v>
                </c:pt>
                <c:pt idx="3">
                  <c:v>342</c:v>
                </c:pt>
                <c:pt idx="4">
                  <c:v>546</c:v>
                </c:pt>
                <c:pt idx="5">
                  <c:v>197</c:v>
                </c:pt>
              </c:numCache>
            </c:numRef>
          </c:xVal>
          <c:yVal>
            <c:numRef>
              <c:f>Sheet1!$U$21:$Z$21</c:f>
              <c:numCache>
                <c:formatCode>General</c:formatCode>
                <c:ptCount val="6"/>
                <c:pt idx="0">
                  <c:v>24</c:v>
                </c:pt>
                <c:pt idx="1">
                  <c:v>23</c:v>
                </c:pt>
                <c:pt idx="2">
                  <c:v>15</c:v>
                </c:pt>
                <c:pt idx="3">
                  <c:v>39</c:v>
                </c:pt>
                <c:pt idx="4">
                  <c:v>36</c:v>
                </c:pt>
                <c:pt idx="5">
                  <c:v>14</c:v>
                </c:pt>
              </c:numCache>
            </c:numRef>
          </c:yVal>
          <c:smooth val="0"/>
        </c:ser>
        <c:ser>
          <c:idx val="3"/>
          <c:order val="3"/>
          <c:tx>
            <c:v>SOLoist</c:v>
          </c:tx>
          <c:spPr>
            <a:ln w="28575">
              <a:noFill/>
            </a:ln>
          </c:spPr>
          <c:marker>
            <c:symbol val="star"/>
            <c:size val="9"/>
            <c:spPr>
              <a:ln>
                <a:solidFill>
                  <a:srgbClr val="0000FF"/>
                </a:solidFill>
              </a:ln>
            </c:spPr>
          </c:marker>
          <c:xVal>
            <c:numRef>
              <c:f>Sheet1!$C$5:$H$5</c:f>
              <c:numCache>
                <c:formatCode>General</c:formatCode>
                <c:ptCount val="6"/>
                <c:pt idx="0">
                  <c:v>71</c:v>
                </c:pt>
                <c:pt idx="1">
                  <c:v>123</c:v>
                </c:pt>
                <c:pt idx="2">
                  <c:v>225</c:v>
                </c:pt>
                <c:pt idx="3">
                  <c:v>77</c:v>
                </c:pt>
                <c:pt idx="4">
                  <c:v>99</c:v>
                </c:pt>
                <c:pt idx="5">
                  <c:v>55</c:v>
                </c:pt>
              </c:numCache>
            </c:numRef>
          </c:xVal>
          <c:yVal>
            <c:numRef>
              <c:f>Sheet1!$C$21:$H$21</c:f>
              <c:numCache>
                <c:formatCode>General</c:formatCode>
                <c:ptCount val="6"/>
                <c:pt idx="0">
                  <c:v>24</c:v>
                </c:pt>
                <c:pt idx="1">
                  <c:v>39</c:v>
                </c:pt>
                <c:pt idx="2">
                  <c:v>74</c:v>
                </c:pt>
                <c:pt idx="3">
                  <c:v>26</c:v>
                </c:pt>
                <c:pt idx="4">
                  <c:v>20</c:v>
                </c:pt>
                <c:pt idx="5">
                  <c:v>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69536"/>
        <c:axId val="59170112"/>
      </c:scatterChart>
      <c:valAx>
        <c:axId val="5916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</a:t>
                </a:r>
                <a:r>
                  <a:rPr lang="en-US" baseline="0"/>
                  <a:t> LOC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9170112"/>
        <c:crosses val="autoZero"/>
        <c:crossBetween val="midCat"/>
      </c:valAx>
      <c:valAx>
        <c:axId val="591701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UI Components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91695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UI Components</a:t>
            </a:r>
            <a:r>
              <a:rPr lang="en-US" baseline="0"/>
              <a:t> %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ASP.NET</c:v>
          </c:tx>
          <c:spPr>
            <a:ln w="28575">
              <a:noFill/>
            </a:ln>
          </c:spPr>
          <c:xVal>
            <c:numRef>
              <c:f>Sheet1!$I$5:$N$5</c:f>
              <c:numCache>
                <c:formatCode>General</c:formatCode>
                <c:ptCount val="6"/>
                <c:pt idx="0">
                  <c:v>335</c:v>
                </c:pt>
                <c:pt idx="1">
                  <c:v>677</c:v>
                </c:pt>
                <c:pt idx="2">
                  <c:v>403</c:v>
                </c:pt>
                <c:pt idx="3">
                  <c:v>172</c:v>
                </c:pt>
                <c:pt idx="4">
                  <c:v>117</c:v>
                </c:pt>
                <c:pt idx="5">
                  <c:v>303</c:v>
                </c:pt>
              </c:numCache>
            </c:numRef>
          </c:xVal>
          <c:yVal>
            <c:numRef>
              <c:f>Sheet1!$I$24:$N$24</c:f>
              <c:numCache>
                <c:formatCode>0.00%</c:formatCode>
                <c:ptCount val="6"/>
                <c:pt idx="0">
                  <c:v>8.0597014925373134E-2</c:v>
                </c:pt>
                <c:pt idx="1">
                  <c:v>0.16986706056129985</c:v>
                </c:pt>
                <c:pt idx="2">
                  <c:v>0.14392059553349876</c:v>
                </c:pt>
                <c:pt idx="3">
                  <c:v>0.45930232558139533</c:v>
                </c:pt>
                <c:pt idx="4">
                  <c:v>0.29914529914529914</c:v>
                </c:pt>
                <c:pt idx="5">
                  <c:v>0.34323432343234322</c:v>
                </c:pt>
              </c:numCache>
            </c:numRef>
          </c:yVal>
          <c:smooth val="0"/>
        </c:ser>
        <c:ser>
          <c:idx val="1"/>
          <c:order val="1"/>
          <c:tx>
            <c:v>Django</c:v>
          </c:tx>
          <c:spPr>
            <a:ln w="28575">
              <a:noFill/>
            </a:ln>
          </c:spPr>
          <c:xVal>
            <c:numRef>
              <c:f>Sheet1!$O$5:$T$5</c:f>
              <c:numCache>
                <c:formatCode>General</c:formatCode>
                <c:ptCount val="6"/>
                <c:pt idx="0">
                  <c:v>252</c:v>
                </c:pt>
                <c:pt idx="1">
                  <c:v>23</c:v>
                </c:pt>
                <c:pt idx="2">
                  <c:v>111</c:v>
                </c:pt>
                <c:pt idx="3">
                  <c:v>419</c:v>
                </c:pt>
                <c:pt idx="4">
                  <c:v>367</c:v>
                </c:pt>
                <c:pt idx="5">
                  <c:v>254</c:v>
                </c:pt>
              </c:numCache>
            </c:numRef>
          </c:xVal>
          <c:yVal>
            <c:numRef>
              <c:f>Sheet1!$O$24:$T$24</c:f>
              <c:numCache>
                <c:formatCode>0.00%</c:formatCode>
                <c:ptCount val="6"/>
                <c:pt idx="0">
                  <c:v>0.31746031746031744</c:v>
                </c:pt>
                <c:pt idx="1">
                  <c:v>0.13043478260869565</c:v>
                </c:pt>
                <c:pt idx="2">
                  <c:v>0.26126126126126126</c:v>
                </c:pt>
                <c:pt idx="3">
                  <c:v>0.36992840095465396</c:v>
                </c:pt>
                <c:pt idx="4">
                  <c:v>0.31062670299727518</c:v>
                </c:pt>
                <c:pt idx="5">
                  <c:v>0.27165354330708663</c:v>
                </c:pt>
              </c:numCache>
            </c:numRef>
          </c:yVal>
          <c:smooth val="0"/>
        </c:ser>
        <c:ser>
          <c:idx val="2"/>
          <c:order val="2"/>
          <c:tx>
            <c:v>GWT</c:v>
          </c:tx>
          <c:spPr>
            <a:ln w="28575">
              <a:noFill/>
            </a:ln>
          </c:spPr>
          <c:xVal>
            <c:numRef>
              <c:f>Sheet1!$U$5:$Z$5</c:f>
              <c:numCache>
                <c:formatCode>General</c:formatCode>
                <c:ptCount val="6"/>
                <c:pt idx="0">
                  <c:v>203</c:v>
                </c:pt>
                <c:pt idx="1">
                  <c:v>195</c:v>
                </c:pt>
                <c:pt idx="2">
                  <c:v>224</c:v>
                </c:pt>
                <c:pt idx="3">
                  <c:v>342</c:v>
                </c:pt>
                <c:pt idx="4">
                  <c:v>546</c:v>
                </c:pt>
                <c:pt idx="5">
                  <c:v>197</c:v>
                </c:pt>
              </c:numCache>
            </c:numRef>
          </c:xVal>
          <c:yVal>
            <c:numRef>
              <c:f>Sheet1!$U$24:$Z$24</c:f>
              <c:numCache>
                <c:formatCode>0.00%</c:formatCode>
                <c:ptCount val="6"/>
                <c:pt idx="0">
                  <c:v>0.35467980295566504</c:v>
                </c:pt>
                <c:pt idx="1">
                  <c:v>0.29230769230769232</c:v>
                </c:pt>
                <c:pt idx="2">
                  <c:v>0.27232142857142855</c:v>
                </c:pt>
                <c:pt idx="3">
                  <c:v>0.40935672514619881</c:v>
                </c:pt>
                <c:pt idx="4">
                  <c:v>0.31501831501831501</c:v>
                </c:pt>
                <c:pt idx="5">
                  <c:v>0.65989847715736039</c:v>
                </c:pt>
              </c:numCache>
            </c:numRef>
          </c:yVal>
          <c:smooth val="0"/>
        </c:ser>
        <c:ser>
          <c:idx val="3"/>
          <c:order val="3"/>
          <c:tx>
            <c:v>SOLoist</c:v>
          </c:tx>
          <c:spPr>
            <a:ln w="28575">
              <a:noFill/>
            </a:ln>
          </c:spPr>
          <c:marker>
            <c:symbol val="star"/>
            <c:size val="9"/>
            <c:spPr>
              <a:ln>
                <a:solidFill>
                  <a:srgbClr val="0000FF"/>
                </a:solidFill>
              </a:ln>
            </c:spPr>
          </c:marker>
          <c:xVal>
            <c:numRef>
              <c:f>Sheet1!$C$5:$H$5</c:f>
              <c:numCache>
                <c:formatCode>General</c:formatCode>
                <c:ptCount val="6"/>
                <c:pt idx="0">
                  <c:v>71</c:v>
                </c:pt>
                <c:pt idx="1">
                  <c:v>123</c:v>
                </c:pt>
                <c:pt idx="2">
                  <c:v>225</c:v>
                </c:pt>
                <c:pt idx="3">
                  <c:v>77</c:v>
                </c:pt>
                <c:pt idx="4">
                  <c:v>99</c:v>
                </c:pt>
                <c:pt idx="5">
                  <c:v>55</c:v>
                </c:pt>
              </c:numCache>
            </c:numRef>
          </c:xVal>
          <c:yVal>
            <c:numRef>
              <c:f>Sheet1!$C$24:$H$24</c:f>
              <c:numCache>
                <c:formatCode>0.00%</c:formatCode>
                <c:ptCount val="6"/>
                <c:pt idx="0">
                  <c:v>0.39436619718309857</c:v>
                </c:pt>
                <c:pt idx="1">
                  <c:v>0.55284552845528456</c:v>
                </c:pt>
                <c:pt idx="2">
                  <c:v>0.48888888888888887</c:v>
                </c:pt>
                <c:pt idx="3">
                  <c:v>0.70129870129870131</c:v>
                </c:pt>
                <c:pt idx="4">
                  <c:v>0.59595959595959591</c:v>
                </c:pt>
                <c:pt idx="5">
                  <c:v>0.54545454545454541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442304"/>
        <c:axId val="60442880"/>
      </c:scatterChart>
      <c:valAx>
        <c:axId val="60442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</a:t>
                </a:r>
                <a:r>
                  <a:rPr lang="en-US" baseline="0"/>
                  <a:t> LOC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0442880"/>
        <c:crosses val="autoZero"/>
        <c:crossBetween val="midCat"/>
      </c:valAx>
      <c:valAx>
        <c:axId val="604428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UI Components </a:t>
                </a:r>
                <a:r>
                  <a:rPr lang="en-US" baseline="0"/>
                  <a:t>[%]</a:t>
                </a:r>
                <a:endParaRPr lang="en-US"/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604423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UI Components </a:t>
            </a:r>
            <a:r>
              <a:rPr lang="en-US" baseline="0"/>
              <a:t>LOC per Occurenece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ASP.NET</c:v>
          </c:tx>
          <c:spPr>
            <a:ln w="28575">
              <a:noFill/>
            </a:ln>
          </c:spPr>
          <c:xVal>
            <c:numRef>
              <c:f>Sheet1!$I$5:$N$5</c:f>
              <c:numCache>
                <c:formatCode>General</c:formatCode>
                <c:ptCount val="6"/>
                <c:pt idx="0">
                  <c:v>335</c:v>
                </c:pt>
                <c:pt idx="1">
                  <c:v>677</c:v>
                </c:pt>
                <c:pt idx="2">
                  <c:v>403</c:v>
                </c:pt>
                <c:pt idx="3">
                  <c:v>172</c:v>
                </c:pt>
                <c:pt idx="4">
                  <c:v>117</c:v>
                </c:pt>
                <c:pt idx="5">
                  <c:v>303</c:v>
                </c:pt>
              </c:numCache>
            </c:numRef>
          </c:xVal>
          <c:yVal>
            <c:numRef>
              <c:f>Sheet1!$I$23:$N$23</c:f>
              <c:numCache>
                <c:formatCode>0.00</c:formatCode>
                <c:ptCount val="6"/>
                <c:pt idx="0">
                  <c:v>1.0384615384615385</c:v>
                </c:pt>
                <c:pt idx="1">
                  <c:v>1.4743589743589745</c:v>
                </c:pt>
                <c:pt idx="2">
                  <c:v>1.2608695652173914</c:v>
                </c:pt>
                <c:pt idx="3">
                  <c:v>3.95</c:v>
                </c:pt>
                <c:pt idx="4">
                  <c:v>1</c:v>
                </c:pt>
                <c:pt idx="5">
                  <c:v>1.5294117647058822</c:v>
                </c:pt>
              </c:numCache>
            </c:numRef>
          </c:yVal>
          <c:smooth val="0"/>
        </c:ser>
        <c:ser>
          <c:idx val="1"/>
          <c:order val="1"/>
          <c:tx>
            <c:v>Django</c:v>
          </c:tx>
          <c:spPr>
            <a:ln w="28575">
              <a:noFill/>
            </a:ln>
          </c:spPr>
          <c:xVal>
            <c:numRef>
              <c:f>Sheet1!$O$5:$T$5</c:f>
              <c:numCache>
                <c:formatCode>General</c:formatCode>
                <c:ptCount val="6"/>
                <c:pt idx="0">
                  <c:v>252</c:v>
                </c:pt>
                <c:pt idx="1">
                  <c:v>23</c:v>
                </c:pt>
                <c:pt idx="2">
                  <c:v>111</c:v>
                </c:pt>
                <c:pt idx="3">
                  <c:v>419</c:v>
                </c:pt>
                <c:pt idx="4">
                  <c:v>367</c:v>
                </c:pt>
                <c:pt idx="5">
                  <c:v>254</c:v>
                </c:pt>
              </c:numCache>
            </c:numRef>
          </c:xVal>
          <c:yVal>
            <c:numRef>
              <c:f>Sheet1!$O$23:$T$23</c:f>
              <c:numCache>
                <c:formatCode>0.00</c:formatCode>
                <c:ptCount val="6"/>
                <c:pt idx="0">
                  <c:v>1.5094339622641511</c:v>
                </c:pt>
                <c:pt idx="1">
                  <c:v>1</c:v>
                </c:pt>
                <c:pt idx="2">
                  <c:v>1.2083333333333333</c:v>
                </c:pt>
                <c:pt idx="3">
                  <c:v>1.4090909090909092</c:v>
                </c:pt>
                <c:pt idx="4">
                  <c:v>2</c:v>
                </c:pt>
                <c:pt idx="5">
                  <c:v>1.0952380952380953</c:v>
                </c:pt>
              </c:numCache>
            </c:numRef>
          </c:yVal>
          <c:smooth val="0"/>
        </c:ser>
        <c:ser>
          <c:idx val="2"/>
          <c:order val="2"/>
          <c:tx>
            <c:v>GWT</c:v>
          </c:tx>
          <c:spPr>
            <a:ln w="28575">
              <a:noFill/>
            </a:ln>
          </c:spPr>
          <c:xVal>
            <c:numRef>
              <c:f>Sheet1!$U$5:$Z$5</c:f>
              <c:numCache>
                <c:formatCode>General</c:formatCode>
                <c:ptCount val="6"/>
                <c:pt idx="0">
                  <c:v>203</c:v>
                </c:pt>
                <c:pt idx="1">
                  <c:v>195</c:v>
                </c:pt>
                <c:pt idx="2">
                  <c:v>224</c:v>
                </c:pt>
                <c:pt idx="3">
                  <c:v>342</c:v>
                </c:pt>
                <c:pt idx="4">
                  <c:v>546</c:v>
                </c:pt>
                <c:pt idx="5">
                  <c:v>197</c:v>
                </c:pt>
              </c:numCache>
            </c:numRef>
          </c:xVal>
          <c:yVal>
            <c:numRef>
              <c:f>Sheet1!$U$23:$Z$23</c:f>
              <c:numCache>
                <c:formatCode>0.00</c:formatCode>
                <c:ptCount val="6"/>
                <c:pt idx="0">
                  <c:v>3</c:v>
                </c:pt>
                <c:pt idx="1">
                  <c:v>2.4782608695652173</c:v>
                </c:pt>
                <c:pt idx="2">
                  <c:v>4.0666666666666664</c:v>
                </c:pt>
                <c:pt idx="3">
                  <c:v>3.5897435897435899</c:v>
                </c:pt>
                <c:pt idx="4">
                  <c:v>4.7777777777777777</c:v>
                </c:pt>
                <c:pt idx="5">
                  <c:v>9.2857142857142865</c:v>
                </c:pt>
              </c:numCache>
            </c:numRef>
          </c:yVal>
          <c:smooth val="0"/>
        </c:ser>
        <c:ser>
          <c:idx val="3"/>
          <c:order val="3"/>
          <c:tx>
            <c:v>SOLoist</c:v>
          </c:tx>
          <c:spPr>
            <a:ln w="28575">
              <a:noFill/>
            </a:ln>
          </c:spPr>
          <c:marker>
            <c:symbol val="star"/>
            <c:size val="9"/>
            <c:spPr>
              <a:ln>
                <a:solidFill>
                  <a:srgbClr val="0000FF"/>
                </a:solidFill>
              </a:ln>
            </c:spPr>
          </c:marker>
          <c:xVal>
            <c:numRef>
              <c:f>Sheet1!$C$5:$H$5</c:f>
              <c:numCache>
                <c:formatCode>General</c:formatCode>
                <c:ptCount val="6"/>
                <c:pt idx="0">
                  <c:v>71</c:v>
                </c:pt>
                <c:pt idx="1">
                  <c:v>123</c:v>
                </c:pt>
                <c:pt idx="2">
                  <c:v>225</c:v>
                </c:pt>
                <c:pt idx="3">
                  <c:v>77</c:v>
                </c:pt>
                <c:pt idx="4">
                  <c:v>99</c:v>
                </c:pt>
                <c:pt idx="5">
                  <c:v>55</c:v>
                </c:pt>
              </c:numCache>
            </c:numRef>
          </c:xVal>
          <c:yVal>
            <c:numRef>
              <c:f>Sheet1!$C$23:$H$23</c:f>
              <c:numCache>
                <c:formatCode>0.00</c:formatCode>
                <c:ptCount val="6"/>
                <c:pt idx="0">
                  <c:v>1.1666666666666667</c:v>
                </c:pt>
                <c:pt idx="1">
                  <c:v>1.7435897435897436</c:v>
                </c:pt>
                <c:pt idx="2">
                  <c:v>1.4864864864864864</c:v>
                </c:pt>
                <c:pt idx="3">
                  <c:v>2.0769230769230771</c:v>
                </c:pt>
                <c:pt idx="4">
                  <c:v>2.95</c:v>
                </c:pt>
                <c:pt idx="5">
                  <c:v>2.1428571428571428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445184"/>
        <c:axId val="60445760"/>
      </c:scatterChart>
      <c:valAx>
        <c:axId val="6044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</a:t>
                </a:r>
                <a:r>
                  <a:rPr lang="en-US" baseline="0"/>
                  <a:t> LOC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0445760"/>
        <c:crosses val="autoZero"/>
        <c:crossBetween val="midCat"/>
      </c:valAx>
      <c:valAx>
        <c:axId val="604457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UI Components LOC per Occurenece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604451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Intercomponent Behavior Occurences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ASP.NET</c:v>
          </c:tx>
          <c:spPr>
            <a:ln w="28575">
              <a:noFill/>
            </a:ln>
          </c:spPr>
          <c:xVal>
            <c:numRef>
              <c:f>Sheet1!$I$5:$N$5</c:f>
              <c:numCache>
                <c:formatCode>General</c:formatCode>
                <c:ptCount val="6"/>
                <c:pt idx="0">
                  <c:v>335</c:v>
                </c:pt>
                <c:pt idx="1">
                  <c:v>677</c:v>
                </c:pt>
                <c:pt idx="2">
                  <c:v>403</c:v>
                </c:pt>
                <c:pt idx="3">
                  <c:v>172</c:v>
                </c:pt>
                <c:pt idx="4">
                  <c:v>117</c:v>
                </c:pt>
                <c:pt idx="5">
                  <c:v>303</c:v>
                </c:pt>
              </c:numCache>
            </c:numRef>
          </c:xVal>
          <c:yVal>
            <c:numRef>
              <c:f>Sheet1!$I$25:$N$25</c:f>
              <c:numCache>
                <c:formatCode>General</c:formatCode>
                <c:ptCount val="6"/>
                <c:pt idx="0">
                  <c:v>5</c:v>
                </c:pt>
                <c:pt idx="1">
                  <c:v>20</c:v>
                </c:pt>
                <c:pt idx="2">
                  <c:v>9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</c:numCache>
            </c:numRef>
          </c:yVal>
          <c:smooth val="0"/>
        </c:ser>
        <c:ser>
          <c:idx val="1"/>
          <c:order val="1"/>
          <c:tx>
            <c:v>Django</c:v>
          </c:tx>
          <c:spPr>
            <a:ln w="28575">
              <a:noFill/>
            </a:ln>
          </c:spPr>
          <c:xVal>
            <c:numRef>
              <c:f>Sheet1!$O$5:$T$5</c:f>
              <c:numCache>
                <c:formatCode>General</c:formatCode>
                <c:ptCount val="6"/>
                <c:pt idx="0">
                  <c:v>252</c:v>
                </c:pt>
                <c:pt idx="1">
                  <c:v>23</c:v>
                </c:pt>
                <c:pt idx="2">
                  <c:v>111</c:v>
                </c:pt>
                <c:pt idx="3">
                  <c:v>419</c:v>
                </c:pt>
                <c:pt idx="4">
                  <c:v>367</c:v>
                </c:pt>
                <c:pt idx="5">
                  <c:v>254</c:v>
                </c:pt>
              </c:numCache>
            </c:numRef>
          </c:xVal>
          <c:yVal>
            <c:numRef>
              <c:f>Sheet1!$O$25:$T$25</c:f>
              <c:numCache>
                <c:formatCode>General</c:formatCode>
                <c:ptCount val="6"/>
                <c:pt idx="0">
                  <c:v>7</c:v>
                </c:pt>
                <c:pt idx="1">
                  <c:v>0</c:v>
                </c:pt>
                <c:pt idx="2">
                  <c:v>3</c:v>
                </c:pt>
                <c:pt idx="3">
                  <c:v>0</c:v>
                </c:pt>
                <c:pt idx="4">
                  <c:v>4</c:v>
                </c:pt>
                <c:pt idx="5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GWT</c:v>
          </c:tx>
          <c:spPr>
            <a:ln w="28575">
              <a:noFill/>
            </a:ln>
          </c:spPr>
          <c:xVal>
            <c:numRef>
              <c:f>Sheet1!$U$5:$Z$5</c:f>
              <c:numCache>
                <c:formatCode>General</c:formatCode>
                <c:ptCount val="6"/>
                <c:pt idx="0">
                  <c:v>203</c:v>
                </c:pt>
                <c:pt idx="1">
                  <c:v>195</c:v>
                </c:pt>
                <c:pt idx="2">
                  <c:v>224</c:v>
                </c:pt>
                <c:pt idx="3">
                  <c:v>342</c:v>
                </c:pt>
                <c:pt idx="4">
                  <c:v>546</c:v>
                </c:pt>
                <c:pt idx="5">
                  <c:v>197</c:v>
                </c:pt>
              </c:numCache>
            </c:numRef>
          </c:xVal>
          <c:yVal>
            <c:numRef>
              <c:f>Sheet1!$U$25:$Z$25</c:f>
              <c:numCache>
                <c:formatCode>General</c:formatCode>
                <c:ptCount val="6"/>
                <c:pt idx="0">
                  <c:v>3</c:v>
                </c:pt>
                <c:pt idx="1">
                  <c:v>5</c:v>
                </c:pt>
                <c:pt idx="2">
                  <c:v>6</c:v>
                </c:pt>
                <c:pt idx="3">
                  <c:v>22</c:v>
                </c:pt>
                <c:pt idx="4">
                  <c:v>21</c:v>
                </c:pt>
                <c:pt idx="5">
                  <c:v>2</c:v>
                </c:pt>
              </c:numCache>
            </c:numRef>
          </c:yVal>
          <c:smooth val="0"/>
        </c:ser>
        <c:ser>
          <c:idx val="3"/>
          <c:order val="3"/>
          <c:tx>
            <c:v>SOLoist</c:v>
          </c:tx>
          <c:spPr>
            <a:ln w="28575">
              <a:noFill/>
            </a:ln>
          </c:spPr>
          <c:marker>
            <c:symbol val="star"/>
            <c:size val="9"/>
            <c:spPr>
              <a:ln>
                <a:solidFill>
                  <a:srgbClr val="0000FF"/>
                </a:solidFill>
              </a:ln>
            </c:spPr>
          </c:marker>
          <c:xVal>
            <c:numRef>
              <c:f>Sheet1!$C$5:$H$5</c:f>
              <c:numCache>
                <c:formatCode>General</c:formatCode>
                <c:ptCount val="6"/>
                <c:pt idx="0">
                  <c:v>71</c:v>
                </c:pt>
                <c:pt idx="1">
                  <c:v>123</c:v>
                </c:pt>
                <c:pt idx="2">
                  <c:v>225</c:v>
                </c:pt>
                <c:pt idx="3">
                  <c:v>77</c:v>
                </c:pt>
                <c:pt idx="4">
                  <c:v>99</c:v>
                </c:pt>
                <c:pt idx="5">
                  <c:v>55</c:v>
                </c:pt>
              </c:numCache>
            </c:numRef>
          </c:xVal>
          <c:yVal>
            <c:numRef>
              <c:f>Sheet1!$C$25:$H$25</c:f>
              <c:numCache>
                <c:formatCode>General</c:formatCode>
                <c:ptCount val="6"/>
                <c:pt idx="0">
                  <c:v>5</c:v>
                </c:pt>
                <c:pt idx="1">
                  <c:v>2</c:v>
                </c:pt>
                <c:pt idx="2">
                  <c:v>73</c:v>
                </c:pt>
                <c:pt idx="3">
                  <c:v>13</c:v>
                </c:pt>
                <c:pt idx="4">
                  <c:v>13</c:v>
                </c:pt>
                <c:pt idx="5">
                  <c:v>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448064"/>
        <c:axId val="60825600"/>
      </c:scatterChart>
      <c:valAx>
        <c:axId val="6044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</a:t>
                </a:r>
                <a:r>
                  <a:rPr lang="en-US" baseline="0"/>
                  <a:t> LOC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0825600"/>
        <c:crosses val="autoZero"/>
        <c:crossBetween val="midCat"/>
      </c:valAx>
      <c:valAx>
        <c:axId val="608256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Intercomponent Behavior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04480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>
                <a:effectLst/>
              </a:rPr>
              <a:t>Intercomponent Behavior </a:t>
            </a:r>
            <a:r>
              <a:rPr lang="en-US" baseline="0"/>
              <a:t>%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ASP.NET</c:v>
          </c:tx>
          <c:spPr>
            <a:ln w="28575">
              <a:noFill/>
            </a:ln>
          </c:spPr>
          <c:xVal>
            <c:numRef>
              <c:f>Sheet1!$I$5:$N$5</c:f>
              <c:numCache>
                <c:formatCode>General</c:formatCode>
                <c:ptCount val="6"/>
                <c:pt idx="0">
                  <c:v>335</c:v>
                </c:pt>
                <c:pt idx="1">
                  <c:v>677</c:v>
                </c:pt>
                <c:pt idx="2">
                  <c:v>403</c:v>
                </c:pt>
                <c:pt idx="3">
                  <c:v>172</c:v>
                </c:pt>
                <c:pt idx="4">
                  <c:v>117</c:v>
                </c:pt>
                <c:pt idx="5">
                  <c:v>303</c:v>
                </c:pt>
              </c:numCache>
            </c:numRef>
          </c:xVal>
          <c:yVal>
            <c:numRef>
              <c:f>Sheet1!$I$28:$N$28</c:f>
              <c:numCache>
                <c:formatCode>0.00%</c:formatCode>
                <c:ptCount val="6"/>
                <c:pt idx="0">
                  <c:v>9.8507462686567168E-2</c:v>
                </c:pt>
                <c:pt idx="1">
                  <c:v>0.10930576070901034</c:v>
                </c:pt>
                <c:pt idx="2">
                  <c:v>7.6923076923076927E-2</c:v>
                </c:pt>
                <c:pt idx="3">
                  <c:v>0</c:v>
                </c:pt>
                <c:pt idx="4">
                  <c:v>0</c:v>
                </c:pt>
                <c:pt idx="5">
                  <c:v>8.5808580858085806E-2</c:v>
                </c:pt>
              </c:numCache>
            </c:numRef>
          </c:yVal>
          <c:smooth val="0"/>
        </c:ser>
        <c:ser>
          <c:idx val="1"/>
          <c:order val="1"/>
          <c:tx>
            <c:v>Django</c:v>
          </c:tx>
          <c:spPr>
            <a:ln w="28575">
              <a:noFill/>
            </a:ln>
          </c:spPr>
          <c:xVal>
            <c:numRef>
              <c:f>Sheet1!$O$5:$T$5</c:f>
              <c:numCache>
                <c:formatCode>General</c:formatCode>
                <c:ptCount val="6"/>
                <c:pt idx="0">
                  <c:v>252</c:v>
                </c:pt>
                <c:pt idx="1">
                  <c:v>23</c:v>
                </c:pt>
                <c:pt idx="2">
                  <c:v>111</c:v>
                </c:pt>
                <c:pt idx="3">
                  <c:v>419</c:v>
                </c:pt>
                <c:pt idx="4">
                  <c:v>367</c:v>
                </c:pt>
                <c:pt idx="5">
                  <c:v>254</c:v>
                </c:pt>
              </c:numCache>
            </c:numRef>
          </c:xVal>
          <c:yVal>
            <c:numRef>
              <c:f>Sheet1!$O$28:$T$28</c:f>
              <c:numCache>
                <c:formatCode>0.00%</c:formatCode>
                <c:ptCount val="6"/>
                <c:pt idx="0">
                  <c:v>0.23412698412698413</c:v>
                </c:pt>
                <c:pt idx="1">
                  <c:v>0</c:v>
                </c:pt>
                <c:pt idx="2">
                  <c:v>9.0090090090090086E-2</c:v>
                </c:pt>
                <c:pt idx="3">
                  <c:v>0</c:v>
                </c:pt>
                <c:pt idx="4">
                  <c:v>1.0899182561307902E-2</c:v>
                </c:pt>
                <c:pt idx="5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GWT</c:v>
          </c:tx>
          <c:spPr>
            <a:ln w="28575">
              <a:noFill/>
            </a:ln>
          </c:spPr>
          <c:xVal>
            <c:numRef>
              <c:f>Sheet1!$U$5:$Z$5</c:f>
              <c:numCache>
                <c:formatCode>General</c:formatCode>
                <c:ptCount val="6"/>
                <c:pt idx="0">
                  <c:v>203</c:v>
                </c:pt>
                <c:pt idx="1">
                  <c:v>195</c:v>
                </c:pt>
                <c:pt idx="2">
                  <c:v>224</c:v>
                </c:pt>
                <c:pt idx="3">
                  <c:v>342</c:v>
                </c:pt>
                <c:pt idx="4">
                  <c:v>546</c:v>
                </c:pt>
                <c:pt idx="5">
                  <c:v>197</c:v>
                </c:pt>
              </c:numCache>
            </c:numRef>
          </c:xVal>
          <c:yVal>
            <c:numRef>
              <c:f>Sheet1!$U$28:$Z$28</c:f>
              <c:numCache>
                <c:formatCode>0.00%</c:formatCode>
                <c:ptCount val="6"/>
                <c:pt idx="0">
                  <c:v>4.4334975369458129E-2</c:v>
                </c:pt>
                <c:pt idx="1">
                  <c:v>0.14358974358974358</c:v>
                </c:pt>
                <c:pt idx="2">
                  <c:v>9.375E-2</c:v>
                </c:pt>
                <c:pt idx="3">
                  <c:v>0.34210526315789475</c:v>
                </c:pt>
                <c:pt idx="4">
                  <c:v>0.1336996336996337</c:v>
                </c:pt>
                <c:pt idx="5">
                  <c:v>0.12690355329949238</c:v>
                </c:pt>
              </c:numCache>
            </c:numRef>
          </c:yVal>
          <c:smooth val="0"/>
        </c:ser>
        <c:ser>
          <c:idx val="3"/>
          <c:order val="3"/>
          <c:tx>
            <c:v>SOLoist</c:v>
          </c:tx>
          <c:spPr>
            <a:ln w="28575">
              <a:noFill/>
            </a:ln>
          </c:spPr>
          <c:marker>
            <c:symbol val="star"/>
            <c:size val="9"/>
            <c:spPr>
              <a:ln>
                <a:solidFill>
                  <a:srgbClr val="0000FF"/>
                </a:solidFill>
              </a:ln>
            </c:spPr>
          </c:marker>
          <c:xVal>
            <c:numRef>
              <c:f>Sheet1!$C$5:$H$5</c:f>
              <c:numCache>
                <c:formatCode>General</c:formatCode>
                <c:ptCount val="6"/>
                <c:pt idx="0">
                  <c:v>71</c:v>
                </c:pt>
                <c:pt idx="1">
                  <c:v>123</c:v>
                </c:pt>
                <c:pt idx="2">
                  <c:v>225</c:v>
                </c:pt>
                <c:pt idx="3">
                  <c:v>77</c:v>
                </c:pt>
                <c:pt idx="4">
                  <c:v>99</c:v>
                </c:pt>
                <c:pt idx="5">
                  <c:v>55</c:v>
                </c:pt>
              </c:numCache>
            </c:numRef>
          </c:xVal>
          <c:yVal>
            <c:numRef>
              <c:f>Sheet1!$C$28:$H$28</c:f>
              <c:numCache>
                <c:formatCode>0.00%</c:formatCode>
                <c:ptCount val="6"/>
                <c:pt idx="0">
                  <c:v>7.0422535211267609E-2</c:v>
                </c:pt>
                <c:pt idx="1">
                  <c:v>1.6260162601626018E-2</c:v>
                </c:pt>
                <c:pt idx="2">
                  <c:v>0.32444444444444442</c:v>
                </c:pt>
                <c:pt idx="3">
                  <c:v>0.16883116883116883</c:v>
                </c:pt>
                <c:pt idx="4">
                  <c:v>0.13131313131313133</c:v>
                </c:pt>
                <c:pt idx="5">
                  <c:v>0.14545454545454545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27904"/>
        <c:axId val="60828480"/>
      </c:scatterChart>
      <c:valAx>
        <c:axId val="6082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</a:t>
                </a:r>
                <a:r>
                  <a:rPr lang="en-US" baseline="0"/>
                  <a:t> LOC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0828480"/>
        <c:crosses val="autoZero"/>
        <c:crossBetween val="midCat"/>
      </c:valAx>
      <c:valAx>
        <c:axId val="608284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u="none" strike="noStrike" baseline="0">
                    <a:effectLst/>
                  </a:rPr>
                  <a:t>Intercomponent Behavior </a:t>
                </a:r>
                <a:r>
                  <a:rPr lang="en-US" baseline="0"/>
                  <a:t>[%]</a:t>
                </a:r>
                <a:endParaRPr lang="en-US"/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6082790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>
                <a:effectLst/>
              </a:rPr>
              <a:t>Intercomponent Behavior </a:t>
            </a:r>
            <a:r>
              <a:rPr lang="en-US" baseline="0"/>
              <a:t>LOC per Occurenece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ASP.NET</c:v>
          </c:tx>
          <c:spPr>
            <a:ln w="28575">
              <a:noFill/>
            </a:ln>
          </c:spPr>
          <c:xVal>
            <c:numRef>
              <c:f>Sheet1!$I$5:$N$5</c:f>
              <c:numCache>
                <c:formatCode>General</c:formatCode>
                <c:ptCount val="6"/>
                <c:pt idx="0">
                  <c:v>335</c:v>
                </c:pt>
                <c:pt idx="1">
                  <c:v>677</c:v>
                </c:pt>
                <c:pt idx="2">
                  <c:v>403</c:v>
                </c:pt>
                <c:pt idx="3">
                  <c:v>172</c:v>
                </c:pt>
                <c:pt idx="4">
                  <c:v>117</c:v>
                </c:pt>
                <c:pt idx="5">
                  <c:v>303</c:v>
                </c:pt>
              </c:numCache>
            </c:numRef>
          </c:xVal>
          <c:yVal>
            <c:numRef>
              <c:f>Sheet1!$I$27:$N$27</c:f>
              <c:numCache>
                <c:formatCode>0.00</c:formatCode>
                <c:ptCount val="6"/>
                <c:pt idx="0">
                  <c:v>6.6</c:v>
                </c:pt>
                <c:pt idx="1">
                  <c:v>3.7</c:v>
                </c:pt>
                <c:pt idx="2">
                  <c:v>3.4444444444444446</c:v>
                </c:pt>
                <c:pt idx="3">
                  <c:v>0</c:v>
                </c:pt>
                <c:pt idx="4">
                  <c:v>0</c:v>
                </c:pt>
                <c:pt idx="5">
                  <c:v>13</c:v>
                </c:pt>
              </c:numCache>
            </c:numRef>
          </c:yVal>
          <c:smooth val="0"/>
        </c:ser>
        <c:ser>
          <c:idx val="1"/>
          <c:order val="1"/>
          <c:tx>
            <c:v>Django</c:v>
          </c:tx>
          <c:spPr>
            <a:ln w="28575">
              <a:noFill/>
            </a:ln>
          </c:spPr>
          <c:xVal>
            <c:numRef>
              <c:f>Sheet1!$O$5:$T$5</c:f>
              <c:numCache>
                <c:formatCode>General</c:formatCode>
                <c:ptCount val="6"/>
                <c:pt idx="0">
                  <c:v>252</c:v>
                </c:pt>
                <c:pt idx="1">
                  <c:v>23</c:v>
                </c:pt>
                <c:pt idx="2">
                  <c:v>111</c:v>
                </c:pt>
                <c:pt idx="3">
                  <c:v>419</c:v>
                </c:pt>
                <c:pt idx="4">
                  <c:v>367</c:v>
                </c:pt>
                <c:pt idx="5">
                  <c:v>254</c:v>
                </c:pt>
              </c:numCache>
            </c:numRef>
          </c:xVal>
          <c:yVal>
            <c:numRef>
              <c:f>Sheet1!$O$27:$T$27</c:f>
              <c:numCache>
                <c:formatCode>0.00</c:formatCode>
                <c:ptCount val="6"/>
                <c:pt idx="0">
                  <c:v>8.4285714285714288</c:v>
                </c:pt>
                <c:pt idx="1">
                  <c:v>0</c:v>
                </c:pt>
                <c:pt idx="2">
                  <c:v>3.3333333333333335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GWT</c:v>
          </c:tx>
          <c:spPr>
            <a:ln w="28575">
              <a:noFill/>
            </a:ln>
          </c:spPr>
          <c:xVal>
            <c:numRef>
              <c:f>Sheet1!$U$5:$Z$5</c:f>
              <c:numCache>
                <c:formatCode>General</c:formatCode>
                <c:ptCount val="6"/>
                <c:pt idx="0">
                  <c:v>203</c:v>
                </c:pt>
                <c:pt idx="1">
                  <c:v>195</c:v>
                </c:pt>
                <c:pt idx="2">
                  <c:v>224</c:v>
                </c:pt>
                <c:pt idx="3">
                  <c:v>342</c:v>
                </c:pt>
                <c:pt idx="4">
                  <c:v>546</c:v>
                </c:pt>
                <c:pt idx="5">
                  <c:v>197</c:v>
                </c:pt>
              </c:numCache>
            </c:numRef>
          </c:xVal>
          <c:yVal>
            <c:numRef>
              <c:f>Sheet1!$U$27:$Z$27</c:f>
              <c:numCache>
                <c:formatCode>0.00</c:formatCode>
                <c:ptCount val="6"/>
                <c:pt idx="0">
                  <c:v>3</c:v>
                </c:pt>
                <c:pt idx="1">
                  <c:v>5.6</c:v>
                </c:pt>
                <c:pt idx="2">
                  <c:v>3.5</c:v>
                </c:pt>
                <c:pt idx="3">
                  <c:v>5.3181818181818183</c:v>
                </c:pt>
                <c:pt idx="4">
                  <c:v>3.4761904761904763</c:v>
                </c:pt>
                <c:pt idx="5">
                  <c:v>12.5</c:v>
                </c:pt>
              </c:numCache>
            </c:numRef>
          </c:yVal>
          <c:smooth val="0"/>
        </c:ser>
        <c:ser>
          <c:idx val="3"/>
          <c:order val="3"/>
          <c:tx>
            <c:v>SOLoist</c:v>
          </c:tx>
          <c:spPr>
            <a:ln w="28575">
              <a:noFill/>
            </a:ln>
          </c:spPr>
          <c:marker>
            <c:symbol val="star"/>
            <c:size val="9"/>
            <c:spPr>
              <a:ln>
                <a:solidFill>
                  <a:srgbClr val="0000FF"/>
                </a:solidFill>
              </a:ln>
            </c:spPr>
          </c:marker>
          <c:xVal>
            <c:numRef>
              <c:f>Sheet1!$C$5:$H$5</c:f>
              <c:numCache>
                <c:formatCode>General</c:formatCode>
                <c:ptCount val="6"/>
                <c:pt idx="0">
                  <c:v>71</c:v>
                </c:pt>
                <c:pt idx="1">
                  <c:v>123</c:v>
                </c:pt>
                <c:pt idx="2">
                  <c:v>225</c:v>
                </c:pt>
                <c:pt idx="3">
                  <c:v>77</c:v>
                </c:pt>
                <c:pt idx="4">
                  <c:v>99</c:v>
                </c:pt>
                <c:pt idx="5">
                  <c:v>55</c:v>
                </c:pt>
              </c:numCache>
            </c:numRef>
          </c:xVal>
          <c:yVal>
            <c:numRef>
              <c:f>Sheet1!$C$27:$H$27</c:f>
              <c:numCache>
                <c:formatCode>0.00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830784"/>
        <c:axId val="60831360"/>
      </c:scatterChart>
      <c:valAx>
        <c:axId val="60830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</a:t>
                </a:r>
                <a:r>
                  <a:rPr lang="en-US" baseline="0"/>
                  <a:t> LOC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0831360"/>
        <c:crosses val="autoZero"/>
        <c:crossBetween val="midCat"/>
      </c:valAx>
      <c:valAx>
        <c:axId val="608313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u="none" strike="noStrike" baseline="0">
                    <a:effectLst/>
                  </a:rPr>
                  <a:t>Intercomponent Behavior </a:t>
                </a:r>
                <a:r>
                  <a:rPr lang="en-US"/>
                  <a:t>LOC per Occurenece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608307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Template/Layout LOC %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ASP.NET</c:v>
          </c:tx>
          <c:spPr>
            <a:ln w="28575">
              <a:noFill/>
            </a:ln>
          </c:spPr>
          <c:xVal>
            <c:numRef>
              <c:f>Sheet1!$I$5:$N$5</c:f>
              <c:numCache>
                <c:formatCode>General</c:formatCode>
                <c:ptCount val="6"/>
                <c:pt idx="0">
                  <c:v>335</c:v>
                </c:pt>
                <c:pt idx="1">
                  <c:v>677</c:v>
                </c:pt>
                <c:pt idx="2">
                  <c:v>403</c:v>
                </c:pt>
                <c:pt idx="3">
                  <c:v>172</c:v>
                </c:pt>
                <c:pt idx="4">
                  <c:v>117</c:v>
                </c:pt>
                <c:pt idx="5">
                  <c:v>303</c:v>
                </c:pt>
              </c:numCache>
            </c:numRef>
          </c:xVal>
          <c:yVal>
            <c:numRef>
              <c:f>Sheet1!$I$7:$N$7</c:f>
              <c:numCache>
                <c:formatCode>0.00%</c:formatCode>
                <c:ptCount val="6"/>
                <c:pt idx="0">
                  <c:v>0.20597014925373133</c:v>
                </c:pt>
                <c:pt idx="1">
                  <c:v>0.2481536189069424</c:v>
                </c:pt>
                <c:pt idx="2">
                  <c:v>0.41687344913151364</c:v>
                </c:pt>
                <c:pt idx="3">
                  <c:v>0.80813953488372092</c:v>
                </c:pt>
                <c:pt idx="4">
                  <c:v>0.96581196581196582</c:v>
                </c:pt>
                <c:pt idx="5">
                  <c:v>0.74917491749174914</c:v>
                </c:pt>
              </c:numCache>
            </c:numRef>
          </c:yVal>
          <c:smooth val="0"/>
        </c:ser>
        <c:ser>
          <c:idx val="1"/>
          <c:order val="1"/>
          <c:tx>
            <c:v>Django</c:v>
          </c:tx>
          <c:spPr>
            <a:ln w="28575">
              <a:noFill/>
            </a:ln>
          </c:spPr>
          <c:xVal>
            <c:numRef>
              <c:f>Sheet1!$O$5:$T$5</c:f>
              <c:numCache>
                <c:formatCode>General</c:formatCode>
                <c:ptCount val="6"/>
                <c:pt idx="0">
                  <c:v>252</c:v>
                </c:pt>
                <c:pt idx="1">
                  <c:v>23</c:v>
                </c:pt>
                <c:pt idx="2">
                  <c:v>111</c:v>
                </c:pt>
                <c:pt idx="3">
                  <c:v>419</c:v>
                </c:pt>
                <c:pt idx="4">
                  <c:v>367</c:v>
                </c:pt>
                <c:pt idx="5">
                  <c:v>254</c:v>
                </c:pt>
              </c:numCache>
            </c:numRef>
          </c:xVal>
          <c:yVal>
            <c:numRef>
              <c:f>Sheet1!$O$7:$T$7</c:f>
              <c:numCache>
                <c:formatCode>0.00%</c:formatCode>
                <c:ptCount val="6"/>
                <c:pt idx="0">
                  <c:v>0.51190476190476186</c:v>
                </c:pt>
                <c:pt idx="1">
                  <c:v>0.69565217391304346</c:v>
                </c:pt>
                <c:pt idx="2">
                  <c:v>0.46846846846846846</c:v>
                </c:pt>
                <c:pt idx="3">
                  <c:v>0.77804295942720769</c:v>
                </c:pt>
                <c:pt idx="4">
                  <c:v>0.59400544959128065</c:v>
                </c:pt>
                <c:pt idx="5">
                  <c:v>0.86220472440944884</c:v>
                </c:pt>
              </c:numCache>
            </c:numRef>
          </c:yVal>
          <c:smooth val="0"/>
        </c:ser>
        <c:ser>
          <c:idx val="2"/>
          <c:order val="2"/>
          <c:tx>
            <c:v>GWT</c:v>
          </c:tx>
          <c:spPr>
            <a:ln w="28575">
              <a:noFill/>
            </a:ln>
          </c:spPr>
          <c:xVal>
            <c:numRef>
              <c:f>Sheet1!$U$5:$Z$5</c:f>
              <c:numCache>
                <c:formatCode>General</c:formatCode>
                <c:ptCount val="6"/>
                <c:pt idx="0">
                  <c:v>203</c:v>
                </c:pt>
                <c:pt idx="1">
                  <c:v>195</c:v>
                </c:pt>
                <c:pt idx="2">
                  <c:v>224</c:v>
                </c:pt>
                <c:pt idx="3">
                  <c:v>342</c:v>
                </c:pt>
                <c:pt idx="4">
                  <c:v>546</c:v>
                </c:pt>
                <c:pt idx="5">
                  <c:v>197</c:v>
                </c:pt>
              </c:numCache>
            </c:numRef>
          </c:xVal>
          <c:yVal>
            <c:numRef>
              <c:f>Sheet1!$U$7:$Z$7</c:f>
              <c:numCache>
                <c:formatCode>0.00%</c:formatCode>
                <c:ptCount val="6"/>
                <c:pt idx="0">
                  <c:v>5.9113300492610835E-2</c:v>
                </c:pt>
                <c:pt idx="1">
                  <c:v>0.1076923076923077</c:v>
                </c:pt>
                <c:pt idx="2">
                  <c:v>2.2321428571428572E-2</c:v>
                </c:pt>
                <c:pt idx="3">
                  <c:v>0.22514619883040934</c:v>
                </c:pt>
                <c:pt idx="4">
                  <c:v>0.18681318681318682</c:v>
                </c:pt>
                <c:pt idx="5">
                  <c:v>0.21319796954314721</c:v>
                </c:pt>
              </c:numCache>
            </c:numRef>
          </c:yVal>
          <c:smooth val="0"/>
        </c:ser>
        <c:ser>
          <c:idx val="3"/>
          <c:order val="3"/>
          <c:tx>
            <c:v>SOLoist</c:v>
          </c:tx>
          <c:spPr>
            <a:ln w="28575">
              <a:noFill/>
            </a:ln>
          </c:spPr>
          <c:marker>
            <c:symbol val="star"/>
            <c:size val="9"/>
            <c:spPr>
              <a:ln>
                <a:solidFill>
                  <a:srgbClr val="0000FF"/>
                </a:solidFill>
              </a:ln>
            </c:spPr>
          </c:marker>
          <c:xVal>
            <c:numRef>
              <c:f>Sheet1!$C$5:$H$5</c:f>
              <c:numCache>
                <c:formatCode>General</c:formatCode>
                <c:ptCount val="6"/>
                <c:pt idx="0">
                  <c:v>71</c:v>
                </c:pt>
                <c:pt idx="1">
                  <c:v>123</c:v>
                </c:pt>
                <c:pt idx="2">
                  <c:v>225</c:v>
                </c:pt>
                <c:pt idx="3">
                  <c:v>77</c:v>
                </c:pt>
                <c:pt idx="4">
                  <c:v>99</c:v>
                </c:pt>
                <c:pt idx="5">
                  <c:v>55</c:v>
                </c:pt>
              </c:numCache>
            </c:numRef>
          </c:xVal>
          <c:yVal>
            <c:numRef>
              <c:f>Sheet1!$C$7:$H$7</c:f>
              <c:numCache>
                <c:formatCode>0.00%</c:formatCode>
                <c:ptCount val="6"/>
                <c:pt idx="0">
                  <c:v>0.352112676056338</c:v>
                </c:pt>
                <c:pt idx="1">
                  <c:v>0.32520325203252032</c:v>
                </c:pt>
                <c:pt idx="2">
                  <c:v>0.24888888888888888</c:v>
                </c:pt>
                <c:pt idx="3">
                  <c:v>0.37662337662337664</c:v>
                </c:pt>
                <c:pt idx="4">
                  <c:v>0.41414141414141414</c:v>
                </c:pt>
                <c:pt idx="5">
                  <c:v>0.4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64864"/>
        <c:axId val="60965440"/>
      </c:scatterChart>
      <c:valAx>
        <c:axId val="60964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</a:t>
                </a:r>
                <a:r>
                  <a:rPr lang="en-US" baseline="0"/>
                  <a:t> LOC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0965440"/>
        <c:crosses val="autoZero"/>
        <c:crossBetween val="midCat"/>
      </c:valAx>
      <c:valAx>
        <c:axId val="609654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Template/Layout LOC  [%]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609648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>
                <a:effectLst/>
              </a:rPr>
              <a:t>Layout LOC per UI Component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ASP.NET</c:v>
          </c:tx>
          <c:spPr>
            <a:ln w="28575">
              <a:noFill/>
            </a:ln>
          </c:spPr>
          <c:xVal>
            <c:numRef>
              <c:f>Sheet1!$I$5:$N$5</c:f>
              <c:numCache>
                <c:formatCode>General</c:formatCode>
                <c:ptCount val="6"/>
                <c:pt idx="0">
                  <c:v>335</c:v>
                </c:pt>
                <c:pt idx="1">
                  <c:v>677</c:v>
                </c:pt>
                <c:pt idx="2">
                  <c:v>403</c:v>
                </c:pt>
                <c:pt idx="3">
                  <c:v>172</c:v>
                </c:pt>
                <c:pt idx="4">
                  <c:v>117</c:v>
                </c:pt>
                <c:pt idx="5">
                  <c:v>303</c:v>
                </c:pt>
              </c:numCache>
            </c:numRef>
          </c:xVal>
          <c:yVal>
            <c:numRef>
              <c:f>Sheet1!$I$42:$N$42</c:f>
              <c:numCache>
                <c:formatCode>0.00</c:formatCode>
                <c:ptCount val="6"/>
                <c:pt idx="0">
                  <c:v>2.6538461538461537</c:v>
                </c:pt>
                <c:pt idx="1">
                  <c:v>2.1538461538461537</c:v>
                </c:pt>
                <c:pt idx="2">
                  <c:v>3.652173913043478</c:v>
                </c:pt>
                <c:pt idx="3">
                  <c:v>6.95</c:v>
                </c:pt>
                <c:pt idx="4">
                  <c:v>3.2285714285714286</c:v>
                </c:pt>
                <c:pt idx="5">
                  <c:v>3.3382352941176472</c:v>
                </c:pt>
              </c:numCache>
            </c:numRef>
          </c:yVal>
          <c:smooth val="0"/>
        </c:ser>
        <c:ser>
          <c:idx val="1"/>
          <c:order val="1"/>
          <c:tx>
            <c:v>Django</c:v>
          </c:tx>
          <c:spPr>
            <a:ln w="28575">
              <a:noFill/>
            </a:ln>
          </c:spPr>
          <c:xVal>
            <c:numRef>
              <c:f>Sheet1!$O$5:$T$5</c:f>
              <c:numCache>
                <c:formatCode>General</c:formatCode>
                <c:ptCount val="6"/>
                <c:pt idx="0">
                  <c:v>252</c:v>
                </c:pt>
                <c:pt idx="1">
                  <c:v>23</c:v>
                </c:pt>
                <c:pt idx="2">
                  <c:v>111</c:v>
                </c:pt>
                <c:pt idx="3">
                  <c:v>419</c:v>
                </c:pt>
                <c:pt idx="4">
                  <c:v>367</c:v>
                </c:pt>
                <c:pt idx="5">
                  <c:v>254</c:v>
                </c:pt>
              </c:numCache>
            </c:numRef>
          </c:xVal>
          <c:yVal>
            <c:numRef>
              <c:f>Sheet1!$O$42:$T$42</c:f>
              <c:numCache>
                <c:formatCode>0.00</c:formatCode>
                <c:ptCount val="6"/>
                <c:pt idx="0">
                  <c:v>2.4339622641509435</c:v>
                </c:pt>
                <c:pt idx="1">
                  <c:v>5.333333333333333</c:v>
                </c:pt>
                <c:pt idx="2">
                  <c:v>2.1666666666666665</c:v>
                </c:pt>
                <c:pt idx="3">
                  <c:v>2.9636363636363638</c:v>
                </c:pt>
                <c:pt idx="4">
                  <c:v>3.8245614035087718</c:v>
                </c:pt>
                <c:pt idx="5">
                  <c:v>3.4761904761904763</c:v>
                </c:pt>
              </c:numCache>
            </c:numRef>
          </c:yVal>
          <c:smooth val="0"/>
        </c:ser>
        <c:ser>
          <c:idx val="2"/>
          <c:order val="2"/>
          <c:tx>
            <c:v>GWT</c:v>
          </c:tx>
          <c:spPr>
            <a:ln w="28575">
              <a:noFill/>
            </a:ln>
          </c:spPr>
          <c:xVal>
            <c:numRef>
              <c:f>Sheet1!$U$5:$Z$5</c:f>
              <c:numCache>
                <c:formatCode>General</c:formatCode>
                <c:ptCount val="6"/>
                <c:pt idx="0">
                  <c:v>203</c:v>
                </c:pt>
                <c:pt idx="1">
                  <c:v>195</c:v>
                </c:pt>
                <c:pt idx="2">
                  <c:v>224</c:v>
                </c:pt>
                <c:pt idx="3">
                  <c:v>342</c:v>
                </c:pt>
                <c:pt idx="4">
                  <c:v>546</c:v>
                </c:pt>
                <c:pt idx="5">
                  <c:v>197</c:v>
                </c:pt>
              </c:numCache>
            </c:numRef>
          </c:xVal>
          <c:yVal>
            <c:numRef>
              <c:f>Sheet1!$U$42:$Z$42</c:f>
              <c:numCache>
                <c:formatCode>0.00</c:formatCode>
                <c:ptCount val="6"/>
                <c:pt idx="0">
                  <c:v>0.5</c:v>
                </c:pt>
                <c:pt idx="1">
                  <c:v>0.91304347826086951</c:v>
                </c:pt>
                <c:pt idx="2">
                  <c:v>0.33333333333333331</c:v>
                </c:pt>
                <c:pt idx="3">
                  <c:v>1.9743589743589745</c:v>
                </c:pt>
                <c:pt idx="4">
                  <c:v>2.8333333333333335</c:v>
                </c:pt>
                <c:pt idx="5">
                  <c:v>3</c:v>
                </c:pt>
              </c:numCache>
            </c:numRef>
          </c:yVal>
          <c:smooth val="0"/>
        </c:ser>
        <c:ser>
          <c:idx val="3"/>
          <c:order val="3"/>
          <c:tx>
            <c:v>SOLoist</c:v>
          </c:tx>
          <c:spPr>
            <a:ln w="28575">
              <a:noFill/>
            </a:ln>
          </c:spPr>
          <c:marker>
            <c:symbol val="star"/>
            <c:size val="9"/>
            <c:spPr>
              <a:ln>
                <a:solidFill>
                  <a:srgbClr val="0000FF"/>
                </a:solidFill>
              </a:ln>
            </c:spPr>
          </c:marker>
          <c:xVal>
            <c:numRef>
              <c:f>Sheet1!$C$5:$H$5</c:f>
              <c:numCache>
                <c:formatCode>General</c:formatCode>
                <c:ptCount val="6"/>
                <c:pt idx="0">
                  <c:v>71</c:v>
                </c:pt>
                <c:pt idx="1">
                  <c:v>123</c:v>
                </c:pt>
                <c:pt idx="2">
                  <c:v>225</c:v>
                </c:pt>
                <c:pt idx="3">
                  <c:v>77</c:v>
                </c:pt>
                <c:pt idx="4">
                  <c:v>99</c:v>
                </c:pt>
                <c:pt idx="5">
                  <c:v>55</c:v>
                </c:pt>
              </c:numCache>
            </c:numRef>
          </c:xVal>
          <c:yVal>
            <c:numRef>
              <c:f>Sheet1!$C$42:$H$42</c:f>
              <c:numCache>
                <c:formatCode>0.00</c:formatCode>
                <c:ptCount val="6"/>
                <c:pt idx="0">
                  <c:v>1.0416666666666667</c:v>
                </c:pt>
                <c:pt idx="1">
                  <c:v>1.0256410256410255</c:v>
                </c:pt>
                <c:pt idx="2">
                  <c:v>0.7567567567567568</c:v>
                </c:pt>
                <c:pt idx="3">
                  <c:v>1.1153846153846154</c:v>
                </c:pt>
                <c:pt idx="4">
                  <c:v>2.0499999999999998</c:v>
                </c:pt>
                <c:pt idx="5">
                  <c:v>1.5714285714285714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68320"/>
        <c:axId val="60968896"/>
      </c:scatterChart>
      <c:valAx>
        <c:axId val="6096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</a:t>
                </a:r>
                <a:r>
                  <a:rPr lang="en-US" baseline="0"/>
                  <a:t> LOC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0968896"/>
        <c:crosses val="autoZero"/>
        <c:crossBetween val="midCat"/>
      </c:valAx>
      <c:valAx>
        <c:axId val="609688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000" b="1" i="0" u="none" strike="noStrike" baseline="0">
                    <a:effectLst/>
                  </a:rPr>
                  <a:t>Layout LOC per UI Component</a:t>
                </a:r>
                <a:endParaRPr lang="en-US"/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609683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Request</a:t>
            </a:r>
            <a:r>
              <a:rPr lang="en-US" baseline="0"/>
              <a:t> Number Ratio [%]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ASP.NET</c:v>
          </c:tx>
          <c:spPr>
            <a:ln w="28575">
              <a:noFill/>
            </a:ln>
          </c:spPr>
          <c:xVal>
            <c:numRef>
              <c:f>Sheet1!$I$5:$N$5</c:f>
              <c:numCache>
                <c:formatCode>General</c:formatCode>
                <c:ptCount val="6"/>
                <c:pt idx="0">
                  <c:v>335</c:v>
                </c:pt>
                <c:pt idx="1">
                  <c:v>677</c:v>
                </c:pt>
                <c:pt idx="2">
                  <c:v>403</c:v>
                </c:pt>
                <c:pt idx="3">
                  <c:v>172</c:v>
                </c:pt>
                <c:pt idx="4">
                  <c:v>117</c:v>
                </c:pt>
                <c:pt idx="5">
                  <c:v>303</c:v>
                </c:pt>
              </c:numCache>
            </c:numRef>
          </c:xVal>
          <c:yVal>
            <c:numRef>
              <c:f>perfomance!$C$11:$H$11</c:f>
              <c:numCache>
                <c:formatCode>0.00%</c:formatCode>
                <c:ptCount val="6"/>
                <c:pt idx="0">
                  <c:v>6.0606060606060608E-2</c:v>
                </c:pt>
                <c:pt idx="1">
                  <c:v>0.11428571428571428</c:v>
                </c:pt>
                <c:pt idx="2">
                  <c:v>5.7692307692307696E-2</c:v>
                </c:pt>
                <c:pt idx="3">
                  <c:v>0.05</c:v>
                </c:pt>
                <c:pt idx="4">
                  <c:v>0.1</c:v>
                </c:pt>
                <c:pt idx="5">
                  <c:v>0.14893617021276595</c:v>
                </c:pt>
              </c:numCache>
            </c:numRef>
          </c:yVal>
          <c:smooth val="0"/>
        </c:ser>
        <c:ser>
          <c:idx val="1"/>
          <c:order val="1"/>
          <c:tx>
            <c:v>Django</c:v>
          </c:tx>
          <c:spPr>
            <a:ln w="28575">
              <a:noFill/>
            </a:ln>
          </c:spPr>
          <c:xVal>
            <c:numRef>
              <c:f>Sheet1!$O$5:$T$5</c:f>
              <c:numCache>
                <c:formatCode>General</c:formatCode>
                <c:ptCount val="6"/>
                <c:pt idx="0">
                  <c:v>252</c:v>
                </c:pt>
                <c:pt idx="1">
                  <c:v>23</c:v>
                </c:pt>
                <c:pt idx="2">
                  <c:v>111</c:v>
                </c:pt>
                <c:pt idx="3">
                  <c:v>419</c:v>
                </c:pt>
                <c:pt idx="4">
                  <c:v>367</c:v>
                </c:pt>
                <c:pt idx="5">
                  <c:v>254</c:v>
                </c:pt>
              </c:numCache>
            </c:numRef>
          </c:xVal>
          <c:yVal>
            <c:numRef>
              <c:f>perfomance!$I$11:$N$11</c:f>
              <c:numCache>
                <c:formatCode>0.00%</c:formatCode>
                <c:ptCount val="6"/>
                <c:pt idx="0">
                  <c:v>0.375</c:v>
                </c:pt>
                <c:pt idx="1">
                  <c:v>0.2</c:v>
                </c:pt>
                <c:pt idx="2">
                  <c:v>0.6</c:v>
                </c:pt>
                <c:pt idx="3">
                  <c:v>0.37254901960784315</c:v>
                </c:pt>
                <c:pt idx="4">
                  <c:v>9.6153846153846159E-2</c:v>
                </c:pt>
                <c:pt idx="5">
                  <c:v>0.32</c:v>
                </c:pt>
              </c:numCache>
            </c:numRef>
          </c:yVal>
          <c:smooth val="0"/>
        </c:ser>
        <c:ser>
          <c:idx val="2"/>
          <c:order val="2"/>
          <c:tx>
            <c:v>GWT</c:v>
          </c:tx>
          <c:spPr>
            <a:ln w="28575">
              <a:noFill/>
            </a:ln>
          </c:spPr>
          <c:xVal>
            <c:numRef>
              <c:f>Sheet1!$U$5:$Z$5</c:f>
              <c:numCache>
                <c:formatCode>General</c:formatCode>
                <c:ptCount val="6"/>
                <c:pt idx="0">
                  <c:v>203</c:v>
                </c:pt>
                <c:pt idx="1">
                  <c:v>195</c:v>
                </c:pt>
                <c:pt idx="2">
                  <c:v>224</c:v>
                </c:pt>
                <c:pt idx="3">
                  <c:v>342</c:v>
                </c:pt>
                <c:pt idx="4">
                  <c:v>546</c:v>
                </c:pt>
                <c:pt idx="5">
                  <c:v>197</c:v>
                </c:pt>
              </c:numCache>
            </c:numRef>
          </c:xVal>
          <c:yVal>
            <c:numRef>
              <c:f>perfomance!$O$11:$T$11</c:f>
              <c:numCache>
                <c:formatCode>0.00%</c:formatCode>
                <c:ptCount val="6"/>
                <c:pt idx="0">
                  <c:v>1.4</c:v>
                </c:pt>
                <c:pt idx="1">
                  <c:v>0.77777777777777779</c:v>
                </c:pt>
                <c:pt idx="2">
                  <c:v>1.2222222222222223</c:v>
                </c:pt>
                <c:pt idx="3">
                  <c:v>0.88888888888888884</c:v>
                </c:pt>
                <c:pt idx="4">
                  <c:v>8.3333333333333329E-2</c:v>
                </c:pt>
                <c:pt idx="5">
                  <c:v>0.54545454545454541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71200"/>
        <c:axId val="60971776"/>
      </c:scatterChart>
      <c:valAx>
        <c:axId val="6097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LOC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0971776"/>
        <c:crosses val="autoZero"/>
        <c:crossBetween val="midCat"/>
      </c:valAx>
      <c:valAx>
        <c:axId val="609717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Request Number Ratio [%]</a:t>
                </a:r>
              </a:p>
            </c:rich>
          </c:tx>
          <c:layout/>
          <c:overlay val="0"/>
        </c:title>
        <c:numFmt formatCode="0.00%" sourceLinked="1"/>
        <c:majorTickMark val="out"/>
        <c:minorTickMark val="none"/>
        <c:tickLblPos val="nextTo"/>
        <c:crossAx val="609712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Request</a:t>
            </a:r>
            <a:r>
              <a:rPr lang="en-US" baseline="0"/>
              <a:t> Size Ratio [%]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ASP.NET</c:v>
          </c:tx>
          <c:spPr>
            <a:ln w="28575">
              <a:noFill/>
            </a:ln>
          </c:spPr>
          <c:xVal>
            <c:numRef>
              <c:f>Sheet1!$I$5:$N$5</c:f>
              <c:numCache>
                <c:formatCode>General</c:formatCode>
                <c:ptCount val="6"/>
                <c:pt idx="0">
                  <c:v>335</c:v>
                </c:pt>
                <c:pt idx="1">
                  <c:v>677</c:v>
                </c:pt>
                <c:pt idx="2">
                  <c:v>403</c:v>
                </c:pt>
                <c:pt idx="3">
                  <c:v>172</c:v>
                </c:pt>
                <c:pt idx="4">
                  <c:v>117</c:v>
                </c:pt>
                <c:pt idx="5">
                  <c:v>303</c:v>
                </c:pt>
              </c:numCache>
            </c:numRef>
          </c:xVal>
          <c:yVal>
            <c:numRef>
              <c:f>perfomance!$C$12:$H$12</c:f>
              <c:numCache>
                <c:formatCode>0.00%</c:formatCode>
                <c:ptCount val="6"/>
                <c:pt idx="0">
                  <c:v>8.7504348162176782E-2</c:v>
                </c:pt>
                <c:pt idx="1">
                  <c:v>0.14462167613478655</c:v>
                </c:pt>
                <c:pt idx="2">
                  <c:v>9.7880398459628912E-2</c:v>
                </c:pt>
                <c:pt idx="3">
                  <c:v>9.0835030549898166E-2</c:v>
                </c:pt>
                <c:pt idx="4">
                  <c:v>0.14952639857748598</c:v>
                </c:pt>
                <c:pt idx="5">
                  <c:v>0.22871142545480136</c:v>
                </c:pt>
              </c:numCache>
            </c:numRef>
          </c:yVal>
          <c:smooth val="0"/>
        </c:ser>
        <c:ser>
          <c:idx val="1"/>
          <c:order val="1"/>
          <c:tx>
            <c:v>Django</c:v>
          </c:tx>
          <c:spPr>
            <a:ln w="28575">
              <a:noFill/>
            </a:ln>
          </c:spPr>
          <c:xVal>
            <c:numRef>
              <c:f>Sheet1!$O$5:$T$5</c:f>
              <c:numCache>
                <c:formatCode>General</c:formatCode>
                <c:ptCount val="6"/>
                <c:pt idx="0">
                  <c:v>252</c:v>
                </c:pt>
                <c:pt idx="1">
                  <c:v>23</c:v>
                </c:pt>
                <c:pt idx="2">
                  <c:v>111</c:v>
                </c:pt>
                <c:pt idx="3">
                  <c:v>419</c:v>
                </c:pt>
                <c:pt idx="4">
                  <c:v>367</c:v>
                </c:pt>
                <c:pt idx="5">
                  <c:v>254</c:v>
                </c:pt>
              </c:numCache>
            </c:numRef>
          </c:xVal>
          <c:yVal>
            <c:numRef>
              <c:f>perfomance!$I$12:$N$12</c:f>
              <c:numCache>
                <c:formatCode>0.00%</c:formatCode>
                <c:ptCount val="6"/>
                <c:pt idx="0">
                  <c:v>0.88059701492537312</c:v>
                </c:pt>
                <c:pt idx="1">
                  <c:v>0.31342217991432653</c:v>
                </c:pt>
                <c:pt idx="2">
                  <c:v>2.6627478921743259</c:v>
                </c:pt>
                <c:pt idx="3">
                  <c:v>0.67890595728737357</c:v>
                </c:pt>
                <c:pt idx="4">
                  <c:v>0.25163178466218689</c:v>
                </c:pt>
                <c:pt idx="5">
                  <c:v>0.57626473944465573</c:v>
                </c:pt>
              </c:numCache>
            </c:numRef>
          </c:yVal>
          <c:smooth val="0"/>
        </c:ser>
        <c:ser>
          <c:idx val="2"/>
          <c:order val="2"/>
          <c:tx>
            <c:v>GWT</c:v>
          </c:tx>
          <c:spPr>
            <a:ln w="28575">
              <a:noFill/>
            </a:ln>
          </c:spPr>
          <c:xVal>
            <c:numRef>
              <c:f>Sheet1!$U$5:$Z$5</c:f>
              <c:numCache>
                <c:formatCode>General</c:formatCode>
                <c:ptCount val="6"/>
                <c:pt idx="0">
                  <c:v>203</c:v>
                </c:pt>
                <c:pt idx="1">
                  <c:v>195</c:v>
                </c:pt>
                <c:pt idx="2">
                  <c:v>224</c:v>
                </c:pt>
                <c:pt idx="3">
                  <c:v>342</c:v>
                </c:pt>
                <c:pt idx="4">
                  <c:v>546</c:v>
                </c:pt>
                <c:pt idx="5">
                  <c:v>197</c:v>
                </c:pt>
              </c:numCache>
            </c:numRef>
          </c:xVal>
          <c:yVal>
            <c:numRef>
              <c:f>perfomance!$O$12:$T$12</c:f>
              <c:numCache>
                <c:formatCode>0.00%</c:formatCode>
                <c:ptCount val="6"/>
                <c:pt idx="0">
                  <c:v>0.11438288955045155</c:v>
                </c:pt>
                <c:pt idx="1">
                  <c:v>1.1766865534648923</c:v>
                </c:pt>
                <c:pt idx="2">
                  <c:v>1.4149587247366924</c:v>
                </c:pt>
                <c:pt idx="3">
                  <c:v>1.2850600535729715</c:v>
                </c:pt>
                <c:pt idx="4">
                  <c:v>0.41421780466724289</c:v>
                </c:pt>
                <c:pt idx="5">
                  <c:v>1.3406638325703073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153280"/>
        <c:axId val="61153856"/>
      </c:scatterChart>
      <c:valAx>
        <c:axId val="61153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LOC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1153856"/>
        <c:crosses val="autoZero"/>
        <c:crossBetween val="midCat"/>
      </c:valAx>
      <c:valAx>
        <c:axId val="611538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Request Size Ratio [%]</a:t>
                </a:r>
              </a:p>
            </c:rich>
          </c:tx>
          <c:layout/>
          <c:overlay val="0"/>
        </c:title>
        <c:numFmt formatCode="0.00%" sourceLinked="1"/>
        <c:majorTickMark val="out"/>
        <c:minorTickMark val="none"/>
        <c:tickLblPos val="nextTo"/>
        <c:crossAx val="6115328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</a:t>
            </a:r>
            <a:r>
              <a:rPr lang="en-US" baseline="0"/>
              <a:t> vs SOLoist LOC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ASP.NET</c:v>
          </c:tx>
          <c:spPr>
            <a:ln w="28575">
              <a:noFill/>
            </a:ln>
          </c:spPr>
          <c:xVal>
            <c:numRef>
              <c:f>Sheet1!$I$5:$N$5</c:f>
              <c:numCache>
                <c:formatCode>General</c:formatCode>
                <c:ptCount val="6"/>
                <c:pt idx="0">
                  <c:v>335</c:v>
                </c:pt>
                <c:pt idx="1">
                  <c:v>677</c:v>
                </c:pt>
                <c:pt idx="2">
                  <c:v>403</c:v>
                </c:pt>
                <c:pt idx="3">
                  <c:v>172</c:v>
                </c:pt>
                <c:pt idx="4">
                  <c:v>117</c:v>
                </c:pt>
                <c:pt idx="5">
                  <c:v>303</c:v>
                </c:pt>
              </c:numCache>
            </c:numRef>
          </c:xVal>
          <c:yVal>
            <c:numRef>
              <c:f>Sheet1!$I$29:$N$29</c:f>
              <c:numCache>
                <c:formatCode>General</c:formatCode>
                <c:ptCount val="6"/>
                <c:pt idx="0">
                  <c:v>59</c:v>
                </c:pt>
                <c:pt idx="1">
                  <c:v>105</c:v>
                </c:pt>
                <c:pt idx="2">
                  <c:v>107</c:v>
                </c:pt>
                <c:pt idx="3">
                  <c:v>84</c:v>
                </c:pt>
                <c:pt idx="4">
                  <c:v>56</c:v>
                </c:pt>
                <c:pt idx="5">
                  <c:v>184</c:v>
                </c:pt>
              </c:numCache>
            </c:numRef>
          </c:yVal>
          <c:smooth val="0"/>
        </c:ser>
        <c:ser>
          <c:idx val="1"/>
          <c:order val="1"/>
          <c:tx>
            <c:v>Django</c:v>
          </c:tx>
          <c:spPr>
            <a:ln w="28575">
              <a:noFill/>
            </a:ln>
          </c:spPr>
          <c:xVal>
            <c:numRef>
              <c:f>Sheet1!$O$5:$T$5</c:f>
              <c:numCache>
                <c:formatCode>General</c:formatCode>
                <c:ptCount val="6"/>
                <c:pt idx="0">
                  <c:v>252</c:v>
                </c:pt>
                <c:pt idx="1">
                  <c:v>23</c:v>
                </c:pt>
                <c:pt idx="2">
                  <c:v>111</c:v>
                </c:pt>
                <c:pt idx="3">
                  <c:v>419</c:v>
                </c:pt>
                <c:pt idx="4">
                  <c:v>367</c:v>
                </c:pt>
                <c:pt idx="5">
                  <c:v>254</c:v>
                </c:pt>
              </c:numCache>
            </c:numRef>
          </c:xVal>
          <c:yVal>
            <c:numRef>
              <c:f>Sheet1!$O$29:$T$29</c:f>
              <c:numCache>
                <c:formatCode>General</c:formatCode>
                <c:ptCount val="6"/>
                <c:pt idx="0">
                  <c:v>118</c:v>
                </c:pt>
                <c:pt idx="1">
                  <c:v>37</c:v>
                </c:pt>
                <c:pt idx="2">
                  <c:v>57</c:v>
                </c:pt>
                <c:pt idx="3">
                  <c:v>119</c:v>
                </c:pt>
                <c:pt idx="4">
                  <c:v>78</c:v>
                </c:pt>
                <c:pt idx="5">
                  <c:v>57</c:v>
                </c:pt>
              </c:numCache>
            </c:numRef>
          </c:yVal>
          <c:smooth val="0"/>
        </c:ser>
        <c:ser>
          <c:idx val="2"/>
          <c:order val="2"/>
          <c:tx>
            <c:v>GWT</c:v>
          </c:tx>
          <c:spPr>
            <a:ln w="28575">
              <a:noFill/>
            </a:ln>
          </c:spPr>
          <c:xVal>
            <c:numRef>
              <c:f>Sheet1!$U$5:$Z$5</c:f>
              <c:numCache>
                <c:formatCode>General</c:formatCode>
                <c:ptCount val="6"/>
                <c:pt idx="0">
                  <c:v>203</c:v>
                </c:pt>
                <c:pt idx="1">
                  <c:v>195</c:v>
                </c:pt>
                <c:pt idx="2">
                  <c:v>224</c:v>
                </c:pt>
                <c:pt idx="3">
                  <c:v>342</c:v>
                </c:pt>
                <c:pt idx="4">
                  <c:v>546</c:v>
                </c:pt>
                <c:pt idx="5">
                  <c:v>197</c:v>
                </c:pt>
              </c:numCache>
            </c:numRef>
          </c:xVal>
          <c:yVal>
            <c:numRef>
              <c:f>Sheet1!$U$29:$Z$29</c:f>
              <c:numCache>
                <c:formatCode>General</c:formatCode>
                <c:ptCount val="6"/>
                <c:pt idx="0">
                  <c:v>102</c:v>
                </c:pt>
                <c:pt idx="1">
                  <c:v>97</c:v>
                </c:pt>
                <c:pt idx="2">
                  <c:v>56</c:v>
                </c:pt>
                <c:pt idx="3">
                  <c:v>75</c:v>
                </c:pt>
                <c:pt idx="4">
                  <c:v>194</c:v>
                </c:pt>
                <c:pt idx="5">
                  <c:v>72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77440"/>
        <c:axId val="47678016"/>
      </c:scatterChart>
      <c:valAx>
        <c:axId val="47677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</a:t>
                </a:r>
                <a:r>
                  <a:rPr lang="en-US" baseline="0"/>
                  <a:t> LOC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7678016"/>
        <c:crosses val="autoZero"/>
        <c:crossBetween val="midCat"/>
      </c:valAx>
      <c:valAx>
        <c:axId val="4767801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SOLoist LOC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76774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Response</a:t>
            </a:r>
            <a:r>
              <a:rPr lang="en-US" baseline="0"/>
              <a:t> Size Ratio [%]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ASP.NET</c:v>
          </c:tx>
          <c:spPr>
            <a:ln w="28575">
              <a:noFill/>
            </a:ln>
          </c:spPr>
          <c:xVal>
            <c:numRef>
              <c:f>Sheet1!$I$5:$N$5</c:f>
              <c:numCache>
                <c:formatCode>General</c:formatCode>
                <c:ptCount val="6"/>
                <c:pt idx="0">
                  <c:v>335</c:v>
                </c:pt>
                <c:pt idx="1">
                  <c:v>677</c:v>
                </c:pt>
                <c:pt idx="2">
                  <c:v>403</c:v>
                </c:pt>
                <c:pt idx="3">
                  <c:v>172</c:v>
                </c:pt>
                <c:pt idx="4">
                  <c:v>117</c:v>
                </c:pt>
                <c:pt idx="5">
                  <c:v>303</c:v>
                </c:pt>
              </c:numCache>
            </c:numRef>
          </c:xVal>
          <c:yVal>
            <c:numRef>
              <c:f>perfomance!$C$13:$H$13</c:f>
              <c:numCache>
                <c:formatCode>0.00%</c:formatCode>
                <c:ptCount val="6"/>
                <c:pt idx="0">
                  <c:v>2.5829019471940048E-2</c:v>
                </c:pt>
                <c:pt idx="1">
                  <c:v>1.8432726691817097E-2</c:v>
                </c:pt>
                <c:pt idx="2">
                  <c:v>5.7124063078813896E-2</c:v>
                </c:pt>
                <c:pt idx="3">
                  <c:v>6.1095648632136311E-2</c:v>
                </c:pt>
                <c:pt idx="4">
                  <c:v>4.2874301265450714E-2</c:v>
                </c:pt>
                <c:pt idx="5">
                  <c:v>7.2140963442566777E-2</c:v>
                </c:pt>
              </c:numCache>
            </c:numRef>
          </c:yVal>
          <c:smooth val="0"/>
        </c:ser>
        <c:ser>
          <c:idx val="1"/>
          <c:order val="1"/>
          <c:tx>
            <c:v>Django</c:v>
          </c:tx>
          <c:spPr>
            <a:ln w="28575">
              <a:noFill/>
            </a:ln>
          </c:spPr>
          <c:xVal>
            <c:numRef>
              <c:f>Sheet1!$O$5:$T$5</c:f>
              <c:numCache>
                <c:formatCode>General</c:formatCode>
                <c:ptCount val="6"/>
                <c:pt idx="0">
                  <c:v>252</c:v>
                </c:pt>
                <c:pt idx="1">
                  <c:v>23</c:v>
                </c:pt>
                <c:pt idx="2">
                  <c:v>111</c:v>
                </c:pt>
                <c:pt idx="3">
                  <c:v>419</c:v>
                </c:pt>
                <c:pt idx="4">
                  <c:v>367</c:v>
                </c:pt>
                <c:pt idx="5">
                  <c:v>254</c:v>
                </c:pt>
              </c:numCache>
            </c:numRef>
          </c:xVal>
          <c:yVal>
            <c:numRef>
              <c:f>perfomance!$I$13:$N$13</c:f>
              <c:numCache>
                <c:formatCode>0.00%</c:formatCode>
                <c:ptCount val="6"/>
                <c:pt idx="0">
                  <c:v>0.36212325686009894</c:v>
                </c:pt>
                <c:pt idx="1">
                  <c:v>0.59037006747086485</c:v>
                </c:pt>
                <c:pt idx="2">
                  <c:v>0.7999015505783903</c:v>
                </c:pt>
                <c:pt idx="3">
                  <c:v>0.71916896031252775</c:v>
                </c:pt>
                <c:pt idx="4">
                  <c:v>0.23618947644666055</c:v>
                </c:pt>
                <c:pt idx="5">
                  <c:v>5.4527300809750611E-3</c:v>
                </c:pt>
              </c:numCache>
            </c:numRef>
          </c:yVal>
          <c:smooth val="0"/>
        </c:ser>
        <c:ser>
          <c:idx val="2"/>
          <c:order val="2"/>
          <c:tx>
            <c:v>GWT</c:v>
          </c:tx>
          <c:spPr>
            <a:ln w="28575">
              <a:noFill/>
            </a:ln>
          </c:spPr>
          <c:xVal>
            <c:numRef>
              <c:f>Sheet1!$U$5:$Z$5</c:f>
              <c:numCache>
                <c:formatCode>General</c:formatCode>
                <c:ptCount val="6"/>
                <c:pt idx="0">
                  <c:v>203</c:v>
                </c:pt>
                <c:pt idx="1">
                  <c:v>195</c:v>
                </c:pt>
                <c:pt idx="2">
                  <c:v>224</c:v>
                </c:pt>
                <c:pt idx="3">
                  <c:v>342</c:v>
                </c:pt>
                <c:pt idx="4">
                  <c:v>546</c:v>
                </c:pt>
                <c:pt idx="5">
                  <c:v>197</c:v>
                </c:pt>
              </c:numCache>
            </c:numRef>
          </c:xVal>
          <c:yVal>
            <c:numRef>
              <c:f>perfomance!$O$13:$T$13</c:f>
              <c:numCache>
                <c:formatCode>0.00%</c:formatCode>
                <c:ptCount val="6"/>
                <c:pt idx="0">
                  <c:v>0.76784782230470339</c:v>
                </c:pt>
                <c:pt idx="1">
                  <c:v>0.87471935339021101</c:v>
                </c:pt>
                <c:pt idx="2">
                  <c:v>0.3784852679454222</c:v>
                </c:pt>
                <c:pt idx="3">
                  <c:v>1.5017064846416381</c:v>
                </c:pt>
                <c:pt idx="4">
                  <c:v>0.67018683996750605</c:v>
                </c:pt>
                <c:pt idx="5">
                  <c:v>1.9991922455573505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155584"/>
        <c:axId val="61156160"/>
      </c:scatterChart>
      <c:valAx>
        <c:axId val="61155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LOC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1156160"/>
        <c:crosses val="autoZero"/>
        <c:crossBetween val="midCat"/>
      </c:valAx>
      <c:valAx>
        <c:axId val="611561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Response Size Ratio [%]</a:t>
                </a:r>
              </a:p>
            </c:rich>
          </c:tx>
          <c:layout/>
          <c:overlay val="0"/>
        </c:title>
        <c:numFmt formatCode="0.00%" sourceLinked="1"/>
        <c:majorTickMark val="out"/>
        <c:minorTickMark val="none"/>
        <c:tickLblPos val="nextTo"/>
        <c:crossAx val="611555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Response + Request Ratio [%]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ASP.NET</c:v>
          </c:tx>
          <c:spPr>
            <a:ln w="28575">
              <a:noFill/>
            </a:ln>
          </c:spPr>
          <c:xVal>
            <c:numRef>
              <c:f>Sheet1!$I$5:$N$5</c:f>
              <c:numCache>
                <c:formatCode>General</c:formatCode>
                <c:ptCount val="6"/>
                <c:pt idx="0">
                  <c:v>335</c:v>
                </c:pt>
                <c:pt idx="1">
                  <c:v>677</c:v>
                </c:pt>
                <c:pt idx="2">
                  <c:v>403</c:v>
                </c:pt>
                <c:pt idx="3">
                  <c:v>172</c:v>
                </c:pt>
                <c:pt idx="4">
                  <c:v>117</c:v>
                </c:pt>
                <c:pt idx="5">
                  <c:v>303</c:v>
                </c:pt>
              </c:numCache>
            </c:numRef>
          </c:xVal>
          <c:yVal>
            <c:numRef>
              <c:f>perfomance!$C$14:$H$14</c:f>
              <c:numCache>
                <c:formatCode>0.00%</c:formatCode>
                <c:ptCount val="6"/>
                <c:pt idx="0">
                  <c:v>3.932798132153522E-2</c:v>
                </c:pt>
                <c:pt idx="1">
                  <c:v>4.4917441311773373E-2</c:v>
                </c:pt>
                <c:pt idx="2">
                  <c:v>7.8359353624462114E-2</c:v>
                </c:pt>
                <c:pt idx="3">
                  <c:v>7.5964834866433587E-2</c:v>
                </c:pt>
                <c:pt idx="4">
                  <c:v>8.2568398680229207E-2</c:v>
                </c:pt>
                <c:pt idx="5">
                  <c:v>0.13570247520686243</c:v>
                </c:pt>
              </c:numCache>
            </c:numRef>
          </c:yVal>
          <c:smooth val="0"/>
        </c:ser>
        <c:ser>
          <c:idx val="1"/>
          <c:order val="1"/>
          <c:tx>
            <c:v>Django</c:v>
          </c:tx>
          <c:spPr>
            <a:ln w="28575">
              <a:noFill/>
            </a:ln>
          </c:spPr>
          <c:xVal>
            <c:numRef>
              <c:f>Sheet1!$O$5:$T$5</c:f>
              <c:numCache>
                <c:formatCode>General</c:formatCode>
                <c:ptCount val="6"/>
                <c:pt idx="0">
                  <c:v>252</c:v>
                </c:pt>
                <c:pt idx="1">
                  <c:v>23</c:v>
                </c:pt>
                <c:pt idx="2">
                  <c:v>111</c:v>
                </c:pt>
                <c:pt idx="3">
                  <c:v>419</c:v>
                </c:pt>
                <c:pt idx="4">
                  <c:v>367</c:v>
                </c:pt>
                <c:pt idx="5">
                  <c:v>254</c:v>
                </c:pt>
              </c:numCache>
            </c:numRef>
          </c:xVal>
          <c:yVal>
            <c:numRef>
              <c:f>perfomance!$I$14:$N$14</c:f>
              <c:numCache>
                <c:formatCode>0.00%</c:formatCode>
                <c:ptCount val="6"/>
                <c:pt idx="0">
                  <c:v>0.59113455139072013</c:v>
                </c:pt>
                <c:pt idx="1">
                  <c:v>0.56351257789060694</c:v>
                </c:pt>
                <c:pt idx="2">
                  <c:v>1.7479301383936665</c:v>
                </c:pt>
                <c:pt idx="3">
                  <c:v>0.69128992176085857</c:v>
                </c:pt>
                <c:pt idx="4">
                  <c:v>0.24691176470588236</c:v>
                </c:pt>
                <c:pt idx="5">
                  <c:v>1.6741396205125159E-2</c:v>
                </c:pt>
              </c:numCache>
            </c:numRef>
          </c:yVal>
          <c:smooth val="0"/>
        </c:ser>
        <c:ser>
          <c:idx val="2"/>
          <c:order val="2"/>
          <c:tx>
            <c:v>GWT</c:v>
          </c:tx>
          <c:spPr>
            <a:ln w="28575">
              <a:noFill/>
            </a:ln>
          </c:spPr>
          <c:xVal>
            <c:numRef>
              <c:f>Sheet1!$U$5:$Z$5</c:f>
              <c:numCache>
                <c:formatCode>General</c:formatCode>
                <c:ptCount val="6"/>
                <c:pt idx="0">
                  <c:v>203</c:v>
                </c:pt>
                <c:pt idx="1">
                  <c:v>195</c:v>
                </c:pt>
                <c:pt idx="2">
                  <c:v>224</c:v>
                </c:pt>
                <c:pt idx="3">
                  <c:v>342</c:v>
                </c:pt>
                <c:pt idx="4">
                  <c:v>546</c:v>
                </c:pt>
                <c:pt idx="5">
                  <c:v>197</c:v>
                </c:pt>
              </c:numCache>
            </c:numRef>
          </c:xVal>
          <c:yVal>
            <c:numRef>
              <c:f>perfomance!$O$14:$T$14</c:f>
              <c:numCache>
                <c:formatCode>0.00%</c:formatCode>
                <c:ptCount val="6"/>
                <c:pt idx="0">
                  <c:v>0.15809831969614085</c:v>
                </c:pt>
                <c:pt idx="1">
                  <c:v>1.0492648173412158</c:v>
                </c:pt>
                <c:pt idx="2">
                  <c:v>0.74873528738846373</c:v>
                </c:pt>
                <c:pt idx="3">
                  <c:v>1.3446893787575149</c:v>
                </c:pt>
                <c:pt idx="4">
                  <c:v>0.48123139089749045</c:v>
                </c:pt>
                <c:pt idx="5">
                  <c:v>1.5304352886405959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157888"/>
        <c:axId val="61158464"/>
      </c:scatterChart>
      <c:valAx>
        <c:axId val="61157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 LOC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61158464"/>
        <c:crosses val="autoZero"/>
        <c:crossBetween val="midCat"/>
      </c:valAx>
      <c:valAx>
        <c:axId val="611584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Response + Request Ratio [%]</a:t>
                </a:r>
              </a:p>
            </c:rich>
          </c:tx>
          <c:layout/>
          <c:overlay val="0"/>
        </c:title>
        <c:numFmt formatCode="0.00%" sourceLinked="1"/>
        <c:majorTickMark val="out"/>
        <c:minorTickMark val="none"/>
        <c:tickLblPos val="nextTo"/>
        <c:crossAx val="611578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SOLoist LOC / DA + UI + IC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ASP.NET</c:v>
          </c:tx>
          <c:spPr>
            <a:ln w="28575">
              <a:noFill/>
            </a:ln>
          </c:spPr>
          <c:xVal>
            <c:numRef>
              <c:f>Sheet1!$I$5:$N$5</c:f>
              <c:numCache>
                <c:formatCode>General</c:formatCode>
                <c:ptCount val="6"/>
                <c:pt idx="0">
                  <c:v>335</c:v>
                </c:pt>
                <c:pt idx="1">
                  <c:v>677</c:v>
                </c:pt>
                <c:pt idx="2">
                  <c:v>403</c:v>
                </c:pt>
                <c:pt idx="3">
                  <c:v>172</c:v>
                </c:pt>
                <c:pt idx="4">
                  <c:v>117</c:v>
                </c:pt>
                <c:pt idx="5">
                  <c:v>303</c:v>
                </c:pt>
              </c:numCache>
            </c:numRef>
          </c:xVal>
          <c:yVal>
            <c:numRef>
              <c:f>Sheet1!$I$39:$N$39</c:f>
              <c:numCache>
                <c:formatCode>0.00%</c:formatCode>
                <c:ptCount val="6"/>
                <c:pt idx="0">
                  <c:v>0.24686192468619247</c:v>
                </c:pt>
                <c:pt idx="1">
                  <c:v>0.3</c:v>
                </c:pt>
                <c:pt idx="2">
                  <c:v>0.52450980392156865</c:v>
                </c:pt>
                <c:pt idx="3">
                  <c:v>0.9438202247191011</c:v>
                </c:pt>
                <c:pt idx="4">
                  <c:v>0.8</c:v>
                </c:pt>
                <c:pt idx="5">
                  <c:v>0.92462311557788945</c:v>
                </c:pt>
              </c:numCache>
            </c:numRef>
          </c:yVal>
          <c:smooth val="0"/>
        </c:ser>
        <c:ser>
          <c:idx val="1"/>
          <c:order val="1"/>
          <c:tx>
            <c:v>Django</c:v>
          </c:tx>
          <c:spPr>
            <a:ln w="28575">
              <a:noFill/>
            </a:ln>
          </c:spPr>
          <c:xVal>
            <c:numRef>
              <c:f>Sheet1!$O$5:$T$5</c:f>
              <c:numCache>
                <c:formatCode>General</c:formatCode>
                <c:ptCount val="6"/>
                <c:pt idx="0">
                  <c:v>252</c:v>
                </c:pt>
                <c:pt idx="1">
                  <c:v>23</c:v>
                </c:pt>
                <c:pt idx="2">
                  <c:v>111</c:v>
                </c:pt>
                <c:pt idx="3">
                  <c:v>419</c:v>
                </c:pt>
                <c:pt idx="4">
                  <c:v>367</c:v>
                </c:pt>
                <c:pt idx="5">
                  <c:v>254</c:v>
                </c:pt>
              </c:numCache>
            </c:numRef>
          </c:xVal>
          <c:yVal>
            <c:numRef>
              <c:f>Sheet1!$O$39:$T$39</c:f>
              <c:numCache>
                <c:formatCode>0.00%</c:formatCode>
                <c:ptCount val="6"/>
                <c:pt idx="0">
                  <c:v>0.63440860215053763</c:v>
                </c:pt>
                <c:pt idx="1">
                  <c:v>4.1111111111111107</c:v>
                </c:pt>
                <c:pt idx="2">
                  <c:v>1.0961538461538463</c:v>
                </c:pt>
                <c:pt idx="3">
                  <c:v>0.59798994974874375</c:v>
                </c:pt>
                <c:pt idx="4">
                  <c:v>0.3577981651376147</c:v>
                </c:pt>
                <c:pt idx="5">
                  <c:v>0.66279069767441856</c:v>
                </c:pt>
              </c:numCache>
            </c:numRef>
          </c:yVal>
          <c:smooth val="0"/>
        </c:ser>
        <c:ser>
          <c:idx val="2"/>
          <c:order val="2"/>
          <c:tx>
            <c:v>GWT</c:v>
          </c:tx>
          <c:spPr>
            <a:ln w="28575">
              <a:noFill/>
            </a:ln>
          </c:spPr>
          <c:xVal>
            <c:numRef>
              <c:f>Sheet1!$U$5:$Z$5</c:f>
              <c:numCache>
                <c:formatCode>General</c:formatCode>
                <c:ptCount val="6"/>
                <c:pt idx="0">
                  <c:v>203</c:v>
                </c:pt>
                <c:pt idx="1">
                  <c:v>195</c:v>
                </c:pt>
                <c:pt idx="2">
                  <c:v>224</c:v>
                </c:pt>
                <c:pt idx="3">
                  <c:v>342</c:v>
                </c:pt>
                <c:pt idx="4">
                  <c:v>546</c:v>
                </c:pt>
                <c:pt idx="5">
                  <c:v>197</c:v>
                </c:pt>
              </c:numCache>
            </c:numRef>
          </c:xVal>
          <c:yVal>
            <c:numRef>
              <c:f>Sheet1!$U$39:$Z$39</c:f>
              <c:numCache>
                <c:formatCode>0.00%</c:formatCode>
                <c:ptCount val="6"/>
                <c:pt idx="0">
                  <c:v>0.796875</c:v>
                </c:pt>
                <c:pt idx="1">
                  <c:v>0.7578125</c:v>
                </c:pt>
                <c:pt idx="2">
                  <c:v>0.49122807017543857</c:v>
                </c:pt>
                <c:pt idx="3">
                  <c:v>0.26223776223776224</c:v>
                </c:pt>
                <c:pt idx="4">
                  <c:v>0.61980830670926512</c:v>
                </c:pt>
                <c:pt idx="5">
                  <c:v>0.42857142857142855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80320"/>
        <c:axId val="47680896"/>
      </c:scatterChart>
      <c:valAx>
        <c:axId val="47680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</a:t>
                </a:r>
                <a:r>
                  <a:rPr lang="en-US" baseline="0"/>
                  <a:t> LOC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7680896"/>
        <c:crosses val="autoZero"/>
        <c:crossBetween val="midCat"/>
      </c:valAx>
      <c:valAx>
        <c:axId val="476808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SOLoist LOC</a:t>
                </a:r>
                <a:r>
                  <a:rPr lang="en-US" baseline="0"/>
                  <a:t> / DA + UI + IC [%]</a:t>
                </a:r>
                <a:endParaRPr lang="en-US"/>
              </a:p>
            </c:rich>
          </c:tx>
          <c:layout/>
          <c:overlay val="0"/>
        </c:title>
        <c:numFmt formatCode="0.00%" sourceLinked="1"/>
        <c:majorTickMark val="out"/>
        <c:minorTickMark val="none"/>
        <c:tickLblPos val="nextTo"/>
        <c:crossAx val="476803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SOLoist / (Total LOC - Magic Pushbutton LOC)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ASP.NET</c:v>
          </c:tx>
          <c:spPr>
            <a:ln w="28575">
              <a:noFill/>
            </a:ln>
          </c:spPr>
          <c:xVal>
            <c:numRef>
              <c:f>Sheet1!$I$5:$N$5</c:f>
              <c:numCache>
                <c:formatCode>General</c:formatCode>
                <c:ptCount val="6"/>
                <c:pt idx="0">
                  <c:v>335</c:v>
                </c:pt>
                <c:pt idx="1">
                  <c:v>677</c:v>
                </c:pt>
                <c:pt idx="2">
                  <c:v>403</c:v>
                </c:pt>
                <c:pt idx="3">
                  <c:v>172</c:v>
                </c:pt>
                <c:pt idx="4">
                  <c:v>117</c:v>
                </c:pt>
                <c:pt idx="5">
                  <c:v>303</c:v>
                </c:pt>
              </c:numCache>
            </c:numRef>
          </c:xVal>
          <c:yVal>
            <c:numRef>
              <c:f>Sheet1!$I$36:$N$36</c:f>
              <c:numCache>
                <c:formatCode>0.00%</c:formatCode>
                <c:ptCount val="6"/>
                <c:pt idx="0">
                  <c:v>0.17611940298507461</c:v>
                </c:pt>
                <c:pt idx="1">
                  <c:v>0.21</c:v>
                </c:pt>
                <c:pt idx="2">
                  <c:v>0.27365728900255754</c:v>
                </c:pt>
                <c:pt idx="3">
                  <c:v>0.48837209302325579</c:v>
                </c:pt>
                <c:pt idx="4">
                  <c:v>0.47863247863247865</c:v>
                </c:pt>
                <c:pt idx="5">
                  <c:v>0.60726072607260728</c:v>
                </c:pt>
              </c:numCache>
            </c:numRef>
          </c:yVal>
          <c:smooth val="0"/>
        </c:ser>
        <c:ser>
          <c:idx val="1"/>
          <c:order val="1"/>
          <c:tx>
            <c:v>Django</c:v>
          </c:tx>
          <c:spPr>
            <a:ln w="28575">
              <a:noFill/>
            </a:ln>
          </c:spPr>
          <c:xVal>
            <c:numRef>
              <c:f>Sheet1!$O$5:$T$5</c:f>
              <c:numCache>
                <c:formatCode>General</c:formatCode>
                <c:ptCount val="6"/>
                <c:pt idx="0">
                  <c:v>252</c:v>
                </c:pt>
                <c:pt idx="1">
                  <c:v>23</c:v>
                </c:pt>
                <c:pt idx="2">
                  <c:v>111</c:v>
                </c:pt>
                <c:pt idx="3">
                  <c:v>419</c:v>
                </c:pt>
                <c:pt idx="4">
                  <c:v>367</c:v>
                </c:pt>
                <c:pt idx="5">
                  <c:v>254</c:v>
                </c:pt>
              </c:numCache>
            </c:numRef>
          </c:xVal>
          <c:yVal>
            <c:numRef>
              <c:f>Sheet1!$O$36:$T$36</c:f>
              <c:numCache>
                <c:formatCode>0.00%</c:formatCode>
                <c:ptCount val="6"/>
                <c:pt idx="0">
                  <c:v>0.47011952191235062</c:v>
                </c:pt>
                <c:pt idx="1">
                  <c:v>1.6086956521739131</c:v>
                </c:pt>
                <c:pt idx="2">
                  <c:v>0.52293577981651373</c:v>
                </c:pt>
                <c:pt idx="3">
                  <c:v>0.28400954653937949</c:v>
                </c:pt>
                <c:pt idx="4">
                  <c:v>0.21546961325966851</c:v>
                </c:pt>
                <c:pt idx="5">
                  <c:v>0.22440944881889763</c:v>
                </c:pt>
              </c:numCache>
            </c:numRef>
          </c:yVal>
          <c:smooth val="0"/>
        </c:ser>
        <c:ser>
          <c:idx val="2"/>
          <c:order val="2"/>
          <c:tx>
            <c:v>GWT</c:v>
          </c:tx>
          <c:spPr>
            <a:ln w="28575">
              <a:noFill/>
            </a:ln>
          </c:spPr>
          <c:xVal>
            <c:numRef>
              <c:f>Sheet1!$U$5:$Z$5</c:f>
              <c:numCache>
                <c:formatCode>General</c:formatCode>
                <c:ptCount val="6"/>
                <c:pt idx="0">
                  <c:v>203</c:v>
                </c:pt>
                <c:pt idx="1">
                  <c:v>195</c:v>
                </c:pt>
                <c:pt idx="2">
                  <c:v>224</c:v>
                </c:pt>
                <c:pt idx="3">
                  <c:v>342</c:v>
                </c:pt>
                <c:pt idx="4">
                  <c:v>546</c:v>
                </c:pt>
                <c:pt idx="5">
                  <c:v>197</c:v>
                </c:pt>
              </c:numCache>
            </c:numRef>
          </c:xVal>
          <c:yVal>
            <c:numRef>
              <c:f>Sheet1!$U$36:$Z$36</c:f>
              <c:numCache>
                <c:formatCode>0.00%</c:formatCode>
                <c:ptCount val="6"/>
                <c:pt idx="0">
                  <c:v>0.63354037267080743</c:v>
                </c:pt>
                <c:pt idx="1">
                  <c:v>0.59146341463414631</c:v>
                </c:pt>
                <c:pt idx="2">
                  <c:v>0.3146067415730337</c:v>
                </c:pt>
                <c:pt idx="3">
                  <c:v>0.24271844660194175</c:v>
                </c:pt>
                <c:pt idx="4">
                  <c:v>0.41720430107526879</c:v>
                </c:pt>
                <c:pt idx="5">
                  <c:v>0.36734693877551022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83200"/>
        <c:axId val="47683776"/>
      </c:scatterChart>
      <c:valAx>
        <c:axId val="4768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</a:t>
                </a:r>
                <a:r>
                  <a:rPr lang="en-US" baseline="0"/>
                  <a:t> LOC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7683776"/>
        <c:crosses val="autoZero"/>
        <c:crossBetween val="midCat"/>
      </c:valAx>
      <c:valAx>
        <c:axId val="476837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baseline="0"/>
                  <a:t>SOLoist / (Total - Magic Pushbutton) [%]</a:t>
                </a:r>
                <a:endParaRPr lang="en-US"/>
              </a:p>
            </c:rich>
          </c:tx>
          <c:layout/>
          <c:overlay val="0"/>
        </c:title>
        <c:numFmt formatCode="0.00%" sourceLinked="1"/>
        <c:majorTickMark val="out"/>
        <c:minorTickMark val="none"/>
        <c:tickLblPos val="nextTo"/>
        <c:crossAx val="4768320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Magic Pushbutton</a:t>
            </a:r>
            <a:r>
              <a:rPr lang="en-US" baseline="0"/>
              <a:t> Occurences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ASP.NET</c:v>
          </c:tx>
          <c:spPr>
            <a:ln w="28575">
              <a:noFill/>
            </a:ln>
          </c:spPr>
          <c:xVal>
            <c:numRef>
              <c:f>Sheet1!$I$5:$N$5</c:f>
              <c:numCache>
                <c:formatCode>General</c:formatCode>
                <c:ptCount val="6"/>
                <c:pt idx="0">
                  <c:v>335</c:v>
                </c:pt>
                <c:pt idx="1">
                  <c:v>677</c:v>
                </c:pt>
                <c:pt idx="2">
                  <c:v>403</c:v>
                </c:pt>
                <c:pt idx="3">
                  <c:v>172</c:v>
                </c:pt>
                <c:pt idx="4">
                  <c:v>117</c:v>
                </c:pt>
                <c:pt idx="5">
                  <c:v>303</c:v>
                </c:pt>
              </c:numCache>
            </c:numRef>
          </c:xVal>
          <c:yVal>
            <c:numRef>
              <c:f>Sheet1!$I$8:$N$8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Django</c:v>
          </c:tx>
          <c:spPr>
            <a:ln w="28575">
              <a:noFill/>
            </a:ln>
          </c:spPr>
          <c:xVal>
            <c:numRef>
              <c:f>Sheet1!$O$5:$T$5</c:f>
              <c:numCache>
                <c:formatCode>General</c:formatCode>
                <c:ptCount val="6"/>
                <c:pt idx="0">
                  <c:v>252</c:v>
                </c:pt>
                <c:pt idx="1">
                  <c:v>23</c:v>
                </c:pt>
                <c:pt idx="2">
                  <c:v>111</c:v>
                </c:pt>
                <c:pt idx="3">
                  <c:v>419</c:v>
                </c:pt>
                <c:pt idx="4">
                  <c:v>367</c:v>
                </c:pt>
                <c:pt idx="5">
                  <c:v>254</c:v>
                </c:pt>
              </c:numCache>
            </c:numRef>
          </c:xVal>
          <c:yVal>
            <c:numRef>
              <c:f>Sheet1!$O$8:$T$8</c:f>
              <c:numCache>
                <c:formatCode>General</c:formatCode>
                <c:ptCount val="6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GWT</c:v>
          </c:tx>
          <c:spPr>
            <a:ln w="28575">
              <a:noFill/>
            </a:ln>
          </c:spPr>
          <c:xVal>
            <c:numRef>
              <c:f>Sheet1!$U$5:$Z$5</c:f>
              <c:numCache>
                <c:formatCode>General</c:formatCode>
                <c:ptCount val="6"/>
                <c:pt idx="0">
                  <c:v>203</c:v>
                </c:pt>
                <c:pt idx="1">
                  <c:v>195</c:v>
                </c:pt>
                <c:pt idx="2">
                  <c:v>224</c:v>
                </c:pt>
                <c:pt idx="3">
                  <c:v>342</c:v>
                </c:pt>
                <c:pt idx="4">
                  <c:v>546</c:v>
                </c:pt>
                <c:pt idx="5">
                  <c:v>197</c:v>
                </c:pt>
              </c:numCache>
            </c:numRef>
          </c:xVal>
          <c:yVal>
            <c:numRef>
              <c:f>Sheet1!$U$8:$Z$8</c:f>
              <c:numCache>
                <c:formatCode>General</c:formatCode>
                <c:ptCount val="6"/>
                <c:pt idx="0">
                  <c:v>2</c:v>
                </c:pt>
                <c:pt idx="1">
                  <c:v>4</c:v>
                </c:pt>
                <c:pt idx="2">
                  <c:v>2</c:v>
                </c:pt>
                <c:pt idx="3">
                  <c:v>2</c:v>
                </c:pt>
                <c:pt idx="4">
                  <c:v>11</c:v>
                </c:pt>
                <c:pt idx="5">
                  <c:v>1</c:v>
                </c:pt>
              </c:numCache>
            </c:numRef>
          </c:yVal>
          <c:smooth val="0"/>
        </c:ser>
        <c:ser>
          <c:idx val="3"/>
          <c:order val="3"/>
          <c:tx>
            <c:v>SOLoist</c:v>
          </c:tx>
          <c:spPr>
            <a:ln w="28575">
              <a:noFill/>
            </a:ln>
          </c:spPr>
          <c:marker>
            <c:symbol val="star"/>
            <c:size val="9"/>
            <c:spPr>
              <a:ln>
                <a:solidFill>
                  <a:srgbClr val="0000FF"/>
                </a:solidFill>
              </a:ln>
            </c:spPr>
          </c:marker>
          <c:xVal>
            <c:numRef>
              <c:f>Sheet1!$C$5:$H$5</c:f>
              <c:numCache>
                <c:formatCode>General</c:formatCode>
                <c:ptCount val="6"/>
                <c:pt idx="0">
                  <c:v>71</c:v>
                </c:pt>
                <c:pt idx="1">
                  <c:v>123</c:v>
                </c:pt>
                <c:pt idx="2">
                  <c:v>225</c:v>
                </c:pt>
                <c:pt idx="3">
                  <c:v>77</c:v>
                </c:pt>
                <c:pt idx="4">
                  <c:v>99</c:v>
                </c:pt>
                <c:pt idx="5">
                  <c:v>55</c:v>
                </c:pt>
              </c:numCache>
            </c:numRef>
          </c:xVal>
          <c:yVal>
            <c:numRef>
              <c:f>Sheet1!$C$8:$H$8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92864"/>
        <c:axId val="58893440"/>
      </c:scatterChart>
      <c:valAx>
        <c:axId val="58892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</a:t>
                </a:r>
                <a:r>
                  <a:rPr lang="en-US" baseline="0"/>
                  <a:t> LOC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8893440"/>
        <c:crosses val="autoZero"/>
        <c:crossBetween val="midCat"/>
      </c:valAx>
      <c:valAx>
        <c:axId val="588934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Magic Pushbutton Occurences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88928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Magic Pushbutton</a:t>
            </a:r>
            <a:r>
              <a:rPr lang="en-US" baseline="0"/>
              <a:t> %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ASP.NET</c:v>
          </c:tx>
          <c:spPr>
            <a:ln w="28575">
              <a:noFill/>
            </a:ln>
          </c:spPr>
          <c:xVal>
            <c:numRef>
              <c:f>Sheet1!$I$5:$N$5</c:f>
              <c:numCache>
                <c:formatCode>General</c:formatCode>
                <c:ptCount val="6"/>
                <c:pt idx="0">
                  <c:v>335</c:v>
                </c:pt>
                <c:pt idx="1">
                  <c:v>677</c:v>
                </c:pt>
                <c:pt idx="2">
                  <c:v>403</c:v>
                </c:pt>
                <c:pt idx="3">
                  <c:v>172</c:v>
                </c:pt>
                <c:pt idx="4">
                  <c:v>117</c:v>
                </c:pt>
                <c:pt idx="5">
                  <c:v>303</c:v>
                </c:pt>
              </c:numCache>
            </c:numRef>
          </c:xVal>
          <c:yVal>
            <c:numRef>
              <c:f>Sheet1!$I$10:$N$10</c:f>
              <c:numCache>
                <c:formatCode>0.00%</c:formatCode>
                <c:ptCount val="6"/>
                <c:pt idx="0">
                  <c:v>0</c:v>
                </c:pt>
                <c:pt idx="1">
                  <c:v>0.26144756277695719</c:v>
                </c:pt>
                <c:pt idx="2">
                  <c:v>2.9776674937965261E-2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Django</c:v>
          </c:tx>
          <c:spPr>
            <a:ln w="28575">
              <a:noFill/>
            </a:ln>
          </c:spPr>
          <c:xVal>
            <c:numRef>
              <c:f>Sheet1!$O$5:$T$5</c:f>
              <c:numCache>
                <c:formatCode>General</c:formatCode>
                <c:ptCount val="6"/>
                <c:pt idx="0">
                  <c:v>252</c:v>
                </c:pt>
                <c:pt idx="1">
                  <c:v>23</c:v>
                </c:pt>
                <c:pt idx="2">
                  <c:v>111</c:v>
                </c:pt>
                <c:pt idx="3">
                  <c:v>419</c:v>
                </c:pt>
                <c:pt idx="4">
                  <c:v>367</c:v>
                </c:pt>
                <c:pt idx="5">
                  <c:v>254</c:v>
                </c:pt>
              </c:numCache>
            </c:numRef>
          </c:xVal>
          <c:yVal>
            <c:numRef>
              <c:f>Sheet1!$O$10:$T$10</c:f>
              <c:numCache>
                <c:formatCode>0.00%</c:formatCode>
                <c:ptCount val="6"/>
                <c:pt idx="0">
                  <c:v>3.968253968253968E-3</c:v>
                </c:pt>
                <c:pt idx="1">
                  <c:v>0</c:v>
                </c:pt>
                <c:pt idx="2">
                  <c:v>1.8018018018018018E-2</c:v>
                </c:pt>
                <c:pt idx="3">
                  <c:v>0</c:v>
                </c:pt>
                <c:pt idx="4">
                  <c:v>1.3623978201634877E-2</c:v>
                </c:pt>
                <c:pt idx="5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GWT</c:v>
          </c:tx>
          <c:spPr>
            <a:ln w="28575">
              <a:noFill/>
            </a:ln>
          </c:spPr>
          <c:xVal>
            <c:numRef>
              <c:f>Sheet1!$U$5:$Z$5</c:f>
              <c:numCache>
                <c:formatCode>General</c:formatCode>
                <c:ptCount val="6"/>
                <c:pt idx="0">
                  <c:v>203</c:v>
                </c:pt>
                <c:pt idx="1">
                  <c:v>195</c:v>
                </c:pt>
                <c:pt idx="2">
                  <c:v>224</c:v>
                </c:pt>
                <c:pt idx="3">
                  <c:v>342</c:v>
                </c:pt>
                <c:pt idx="4">
                  <c:v>546</c:v>
                </c:pt>
                <c:pt idx="5">
                  <c:v>197</c:v>
                </c:pt>
              </c:numCache>
            </c:numRef>
          </c:xVal>
          <c:yVal>
            <c:numRef>
              <c:f>Sheet1!$U$10:$Z$10</c:f>
              <c:numCache>
                <c:formatCode>0.00%</c:formatCode>
                <c:ptCount val="6"/>
                <c:pt idx="0">
                  <c:v>0.20689655172413793</c:v>
                </c:pt>
                <c:pt idx="1">
                  <c:v>0.15897435897435896</c:v>
                </c:pt>
                <c:pt idx="2">
                  <c:v>0.20535714285714285</c:v>
                </c:pt>
                <c:pt idx="3">
                  <c:v>9.6491228070175433E-2</c:v>
                </c:pt>
                <c:pt idx="4">
                  <c:v>0.14835164835164835</c:v>
                </c:pt>
                <c:pt idx="5">
                  <c:v>5.076142131979695E-3</c:v>
                </c:pt>
              </c:numCache>
            </c:numRef>
          </c:yVal>
          <c:smooth val="0"/>
        </c:ser>
        <c:ser>
          <c:idx val="3"/>
          <c:order val="3"/>
          <c:tx>
            <c:v>SOLoist</c:v>
          </c:tx>
          <c:spPr>
            <a:ln w="28575">
              <a:noFill/>
            </a:ln>
          </c:spPr>
          <c:marker>
            <c:symbol val="star"/>
            <c:size val="9"/>
            <c:spPr>
              <a:ln>
                <a:solidFill>
                  <a:srgbClr val="0000FF"/>
                </a:solidFill>
              </a:ln>
            </c:spPr>
          </c:marker>
          <c:xVal>
            <c:numRef>
              <c:f>Sheet1!$C$5:$H$5</c:f>
              <c:numCache>
                <c:formatCode>General</c:formatCode>
                <c:ptCount val="6"/>
                <c:pt idx="0">
                  <c:v>71</c:v>
                </c:pt>
                <c:pt idx="1">
                  <c:v>123</c:v>
                </c:pt>
                <c:pt idx="2">
                  <c:v>225</c:v>
                </c:pt>
                <c:pt idx="3">
                  <c:v>77</c:v>
                </c:pt>
                <c:pt idx="4">
                  <c:v>99</c:v>
                </c:pt>
                <c:pt idx="5">
                  <c:v>55</c:v>
                </c:pt>
              </c:numCache>
            </c:numRef>
          </c:xVal>
          <c:yVal>
            <c:numRef>
              <c:f>Sheet1!$C$10:$H$10</c:f>
              <c:numCache>
                <c:formatCode>0.00%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95744"/>
        <c:axId val="58896320"/>
      </c:scatterChart>
      <c:valAx>
        <c:axId val="5889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</a:t>
                </a:r>
                <a:r>
                  <a:rPr lang="en-US" baseline="0"/>
                  <a:t> LOC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8896320"/>
        <c:crosses val="autoZero"/>
        <c:crossBetween val="midCat"/>
      </c:valAx>
      <c:valAx>
        <c:axId val="588963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Magic Pushbutton </a:t>
                </a:r>
                <a:r>
                  <a:rPr lang="en-US" baseline="0"/>
                  <a:t>[%]</a:t>
                </a:r>
                <a:endParaRPr lang="en-US"/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889574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Access </a:t>
            </a:r>
            <a:r>
              <a:rPr lang="en-US" baseline="0"/>
              <a:t>Occurences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ASP.NET</c:v>
          </c:tx>
          <c:spPr>
            <a:ln w="28575">
              <a:noFill/>
            </a:ln>
          </c:spPr>
          <c:xVal>
            <c:numRef>
              <c:f>Sheet1!$I$5:$N$5</c:f>
              <c:numCache>
                <c:formatCode>General</c:formatCode>
                <c:ptCount val="6"/>
                <c:pt idx="0">
                  <c:v>335</c:v>
                </c:pt>
                <c:pt idx="1">
                  <c:v>677</c:v>
                </c:pt>
                <c:pt idx="2">
                  <c:v>403</c:v>
                </c:pt>
                <c:pt idx="3">
                  <c:v>172</c:v>
                </c:pt>
                <c:pt idx="4">
                  <c:v>117</c:v>
                </c:pt>
                <c:pt idx="5">
                  <c:v>303</c:v>
                </c:pt>
              </c:numCache>
            </c:numRef>
          </c:xVal>
          <c:yVal>
            <c:numRef>
              <c:f>Sheet1!$I$14:$N$14</c:f>
              <c:numCache>
                <c:formatCode>General</c:formatCode>
                <c:ptCount val="6"/>
                <c:pt idx="0">
                  <c:v>17</c:v>
                </c:pt>
                <c:pt idx="1">
                  <c:v>42</c:v>
                </c:pt>
                <c:pt idx="2">
                  <c:v>25</c:v>
                </c:pt>
                <c:pt idx="3">
                  <c:v>5</c:v>
                </c:pt>
                <c:pt idx="4">
                  <c:v>35</c:v>
                </c:pt>
                <c:pt idx="5">
                  <c:v>63</c:v>
                </c:pt>
              </c:numCache>
            </c:numRef>
          </c:yVal>
          <c:smooth val="0"/>
        </c:ser>
        <c:ser>
          <c:idx val="1"/>
          <c:order val="1"/>
          <c:tx>
            <c:v>Django</c:v>
          </c:tx>
          <c:spPr>
            <a:ln w="28575">
              <a:noFill/>
            </a:ln>
          </c:spPr>
          <c:xVal>
            <c:numRef>
              <c:f>Sheet1!$O$5:$T$5</c:f>
              <c:numCache>
                <c:formatCode>General</c:formatCode>
                <c:ptCount val="6"/>
                <c:pt idx="0">
                  <c:v>252</c:v>
                </c:pt>
                <c:pt idx="1">
                  <c:v>23</c:v>
                </c:pt>
                <c:pt idx="2">
                  <c:v>111</c:v>
                </c:pt>
                <c:pt idx="3">
                  <c:v>419</c:v>
                </c:pt>
                <c:pt idx="4">
                  <c:v>367</c:v>
                </c:pt>
                <c:pt idx="5">
                  <c:v>254</c:v>
                </c:pt>
              </c:numCache>
            </c:numRef>
          </c:xVal>
          <c:yVal>
            <c:numRef>
              <c:f>Sheet1!$O$14:$T$14</c:f>
              <c:numCache>
                <c:formatCode>General</c:formatCode>
                <c:ptCount val="6"/>
                <c:pt idx="0">
                  <c:v>9</c:v>
                </c:pt>
                <c:pt idx="1">
                  <c:v>1</c:v>
                </c:pt>
                <c:pt idx="2">
                  <c:v>2</c:v>
                </c:pt>
                <c:pt idx="3">
                  <c:v>10</c:v>
                </c:pt>
                <c:pt idx="4">
                  <c:v>38</c:v>
                </c:pt>
                <c:pt idx="5">
                  <c:v>10</c:v>
                </c:pt>
              </c:numCache>
            </c:numRef>
          </c:yVal>
          <c:smooth val="0"/>
        </c:ser>
        <c:ser>
          <c:idx val="2"/>
          <c:order val="2"/>
          <c:tx>
            <c:v>GWT</c:v>
          </c:tx>
          <c:spPr>
            <a:ln w="28575">
              <a:noFill/>
            </a:ln>
          </c:spPr>
          <c:xVal>
            <c:numRef>
              <c:f>Sheet1!$U$5:$Z$5</c:f>
              <c:numCache>
                <c:formatCode>General</c:formatCode>
                <c:ptCount val="6"/>
                <c:pt idx="0">
                  <c:v>203</c:v>
                </c:pt>
                <c:pt idx="1">
                  <c:v>195</c:v>
                </c:pt>
                <c:pt idx="2">
                  <c:v>224</c:v>
                </c:pt>
                <c:pt idx="3">
                  <c:v>342</c:v>
                </c:pt>
                <c:pt idx="4">
                  <c:v>546</c:v>
                </c:pt>
                <c:pt idx="5">
                  <c:v>197</c:v>
                </c:pt>
              </c:numCache>
            </c:numRef>
          </c:xVal>
          <c:yVal>
            <c:numRef>
              <c:f>Sheet1!$U$14:$Z$14</c:f>
              <c:numCache>
                <c:formatCode>General</c:formatCode>
                <c:ptCount val="6"/>
                <c:pt idx="0">
                  <c:v>25</c:v>
                </c:pt>
                <c:pt idx="1">
                  <c:v>21</c:v>
                </c:pt>
                <c:pt idx="2">
                  <c:v>16</c:v>
                </c:pt>
                <c:pt idx="3">
                  <c:v>10</c:v>
                </c:pt>
                <c:pt idx="4">
                  <c:v>22</c:v>
                </c:pt>
                <c:pt idx="5">
                  <c:v>4</c:v>
                </c:pt>
              </c:numCache>
            </c:numRef>
          </c:yVal>
          <c:smooth val="0"/>
        </c:ser>
        <c:ser>
          <c:idx val="3"/>
          <c:order val="3"/>
          <c:tx>
            <c:v>SOLoist</c:v>
          </c:tx>
          <c:spPr>
            <a:ln w="28575">
              <a:noFill/>
            </a:ln>
          </c:spPr>
          <c:marker>
            <c:symbol val="star"/>
            <c:size val="9"/>
            <c:spPr>
              <a:ln>
                <a:solidFill>
                  <a:srgbClr val="0000FF"/>
                </a:solidFill>
              </a:ln>
            </c:spPr>
          </c:marker>
          <c:xVal>
            <c:numRef>
              <c:f>Sheet1!$C$5:$H$5</c:f>
              <c:numCache>
                <c:formatCode>General</c:formatCode>
                <c:ptCount val="6"/>
                <c:pt idx="0">
                  <c:v>71</c:v>
                </c:pt>
                <c:pt idx="1">
                  <c:v>123</c:v>
                </c:pt>
                <c:pt idx="2">
                  <c:v>225</c:v>
                </c:pt>
                <c:pt idx="3">
                  <c:v>77</c:v>
                </c:pt>
                <c:pt idx="4">
                  <c:v>99</c:v>
                </c:pt>
                <c:pt idx="5">
                  <c:v>55</c:v>
                </c:pt>
              </c:numCache>
            </c:numRef>
          </c:xVal>
          <c:yVal>
            <c:numRef>
              <c:f>Sheet1!$C$14:$H$14</c:f>
              <c:numCache>
                <c:formatCode>General</c:formatCode>
                <c:ptCount val="6"/>
                <c:pt idx="0">
                  <c:v>10</c:v>
                </c:pt>
                <c:pt idx="1">
                  <c:v>20</c:v>
                </c:pt>
                <c:pt idx="2">
                  <c:v>14</c:v>
                </c:pt>
                <c:pt idx="3">
                  <c:v>13</c:v>
                </c:pt>
                <c:pt idx="4">
                  <c:v>7</c:v>
                </c:pt>
                <c:pt idx="5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98624"/>
        <c:axId val="58899200"/>
      </c:scatterChart>
      <c:valAx>
        <c:axId val="5889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</a:t>
                </a:r>
                <a:r>
                  <a:rPr lang="en-US" baseline="0"/>
                  <a:t> LOC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8899200"/>
        <c:crosses val="autoZero"/>
        <c:crossBetween val="midCat"/>
      </c:valAx>
      <c:valAx>
        <c:axId val="588992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Data Access</a:t>
                </a:r>
                <a:r>
                  <a:rPr lang="en-US" baseline="0"/>
                  <a:t> </a:t>
                </a:r>
                <a:r>
                  <a:rPr lang="en-US"/>
                  <a:t>Occurences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88986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Access </a:t>
            </a:r>
            <a:r>
              <a:rPr lang="en-US" baseline="0"/>
              <a:t>%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ASP.NET</c:v>
          </c:tx>
          <c:spPr>
            <a:ln w="28575">
              <a:noFill/>
            </a:ln>
          </c:spPr>
          <c:xVal>
            <c:numRef>
              <c:f>Sheet1!$I$5:$N$5</c:f>
              <c:numCache>
                <c:formatCode>General</c:formatCode>
                <c:ptCount val="6"/>
                <c:pt idx="0">
                  <c:v>335</c:v>
                </c:pt>
                <c:pt idx="1">
                  <c:v>677</c:v>
                </c:pt>
                <c:pt idx="2">
                  <c:v>403</c:v>
                </c:pt>
                <c:pt idx="3">
                  <c:v>172</c:v>
                </c:pt>
                <c:pt idx="4">
                  <c:v>117</c:v>
                </c:pt>
                <c:pt idx="5">
                  <c:v>303</c:v>
                </c:pt>
              </c:numCache>
            </c:numRef>
          </c:xVal>
          <c:yVal>
            <c:numRef>
              <c:f>Sheet1!$I$17:$N$17</c:f>
              <c:numCache>
                <c:formatCode>0.00%</c:formatCode>
                <c:ptCount val="6"/>
                <c:pt idx="0">
                  <c:v>0.53432835820895519</c:v>
                </c:pt>
                <c:pt idx="1">
                  <c:v>0.2378138847858198</c:v>
                </c:pt>
                <c:pt idx="2">
                  <c:v>0.28535980148883372</c:v>
                </c:pt>
                <c:pt idx="3">
                  <c:v>5.8139534883720929E-2</c:v>
                </c:pt>
                <c:pt idx="4">
                  <c:v>0.29914529914529914</c:v>
                </c:pt>
                <c:pt idx="5">
                  <c:v>0.22772277227722773</c:v>
                </c:pt>
              </c:numCache>
            </c:numRef>
          </c:yVal>
          <c:smooth val="0"/>
        </c:ser>
        <c:ser>
          <c:idx val="1"/>
          <c:order val="1"/>
          <c:tx>
            <c:v>Django</c:v>
          </c:tx>
          <c:spPr>
            <a:ln w="28575">
              <a:noFill/>
            </a:ln>
          </c:spPr>
          <c:xVal>
            <c:numRef>
              <c:f>Sheet1!$O$5:$T$5</c:f>
              <c:numCache>
                <c:formatCode>General</c:formatCode>
                <c:ptCount val="6"/>
                <c:pt idx="0">
                  <c:v>252</c:v>
                </c:pt>
                <c:pt idx="1">
                  <c:v>23</c:v>
                </c:pt>
                <c:pt idx="2">
                  <c:v>111</c:v>
                </c:pt>
                <c:pt idx="3">
                  <c:v>419</c:v>
                </c:pt>
                <c:pt idx="4">
                  <c:v>367</c:v>
                </c:pt>
                <c:pt idx="5">
                  <c:v>254</c:v>
                </c:pt>
              </c:numCache>
            </c:numRef>
          </c:xVal>
          <c:yVal>
            <c:numRef>
              <c:f>Sheet1!$O$17:$T$17</c:f>
              <c:numCache>
                <c:formatCode>0.00%</c:formatCode>
                <c:ptCount val="6"/>
                <c:pt idx="0">
                  <c:v>0.18650793650793651</c:v>
                </c:pt>
                <c:pt idx="1">
                  <c:v>0.2608695652173913</c:v>
                </c:pt>
                <c:pt idx="2">
                  <c:v>0.11711711711711711</c:v>
                </c:pt>
                <c:pt idx="3">
                  <c:v>0.10501193317422435</c:v>
                </c:pt>
                <c:pt idx="4">
                  <c:v>0.27247956403269757</c:v>
                </c:pt>
                <c:pt idx="5">
                  <c:v>6.6929133858267723E-2</c:v>
                </c:pt>
              </c:numCache>
            </c:numRef>
          </c:yVal>
          <c:smooth val="0"/>
        </c:ser>
        <c:ser>
          <c:idx val="2"/>
          <c:order val="2"/>
          <c:tx>
            <c:v>GWT</c:v>
          </c:tx>
          <c:spPr>
            <a:ln w="28575">
              <a:noFill/>
            </a:ln>
          </c:spPr>
          <c:xVal>
            <c:numRef>
              <c:f>Sheet1!$U$5:$Z$5</c:f>
              <c:numCache>
                <c:formatCode>General</c:formatCode>
                <c:ptCount val="6"/>
                <c:pt idx="0">
                  <c:v>203</c:v>
                </c:pt>
                <c:pt idx="1">
                  <c:v>195</c:v>
                </c:pt>
                <c:pt idx="2">
                  <c:v>224</c:v>
                </c:pt>
                <c:pt idx="3">
                  <c:v>342</c:v>
                </c:pt>
                <c:pt idx="4">
                  <c:v>546</c:v>
                </c:pt>
                <c:pt idx="5">
                  <c:v>197</c:v>
                </c:pt>
              </c:numCache>
            </c:numRef>
          </c:xVal>
          <c:yVal>
            <c:numRef>
              <c:f>Sheet1!$U$17:$Z$17</c:f>
              <c:numCache>
                <c:formatCode>0.00%</c:formatCode>
                <c:ptCount val="6"/>
                <c:pt idx="0">
                  <c:v>0.23152709359605911</c:v>
                </c:pt>
                <c:pt idx="1">
                  <c:v>0.22051282051282051</c:v>
                </c:pt>
                <c:pt idx="2">
                  <c:v>0.14285714285714285</c:v>
                </c:pt>
                <c:pt idx="3">
                  <c:v>8.4795321637426896E-2</c:v>
                </c:pt>
                <c:pt idx="4">
                  <c:v>0.12454212454212454</c:v>
                </c:pt>
                <c:pt idx="5">
                  <c:v>6.5989847715736044E-2</c:v>
                </c:pt>
              </c:numCache>
            </c:numRef>
          </c:yVal>
          <c:smooth val="0"/>
        </c:ser>
        <c:ser>
          <c:idx val="3"/>
          <c:order val="3"/>
          <c:tx>
            <c:v>SOLoist</c:v>
          </c:tx>
          <c:spPr>
            <a:ln w="28575">
              <a:noFill/>
            </a:ln>
          </c:spPr>
          <c:marker>
            <c:symbol val="star"/>
            <c:size val="9"/>
            <c:spPr>
              <a:ln>
                <a:solidFill>
                  <a:srgbClr val="0000FF"/>
                </a:solidFill>
              </a:ln>
            </c:spPr>
          </c:marker>
          <c:xVal>
            <c:numRef>
              <c:f>Sheet1!$C$5:$H$5</c:f>
              <c:numCache>
                <c:formatCode>General</c:formatCode>
                <c:ptCount val="6"/>
                <c:pt idx="0">
                  <c:v>71</c:v>
                </c:pt>
                <c:pt idx="1">
                  <c:v>123</c:v>
                </c:pt>
                <c:pt idx="2">
                  <c:v>225</c:v>
                </c:pt>
                <c:pt idx="3">
                  <c:v>77</c:v>
                </c:pt>
                <c:pt idx="4">
                  <c:v>99</c:v>
                </c:pt>
                <c:pt idx="5">
                  <c:v>55</c:v>
                </c:pt>
              </c:numCache>
            </c:numRef>
          </c:xVal>
          <c:yVal>
            <c:numRef>
              <c:f>Sheet1!$C$17:$H$17</c:f>
              <c:numCache>
                <c:formatCode>0.00%</c:formatCode>
                <c:ptCount val="6"/>
                <c:pt idx="0">
                  <c:v>0.14084507042253522</c:v>
                </c:pt>
                <c:pt idx="1">
                  <c:v>0.16260162601626016</c:v>
                </c:pt>
                <c:pt idx="2">
                  <c:v>6.222222222222222E-2</c:v>
                </c:pt>
                <c:pt idx="3">
                  <c:v>0.16883116883116883</c:v>
                </c:pt>
                <c:pt idx="4">
                  <c:v>0.12121212121212122</c:v>
                </c:pt>
                <c:pt idx="5">
                  <c:v>9.0909090909090912E-2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63776"/>
        <c:axId val="59164352"/>
      </c:scatterChart>
      <c:valAx>
        <c:axId val="59163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</a:t>
                </a:r>
                <a:r>
                  <a:rPr lang="en-US" baseline="0"/>
                  <a:t> LOC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9164352"/>
        <c:crosses val="autoZero"/>
        <c:crossBetween val="midCat"/>
      </c:valAx>
      <c:valAx>
        <c:axId val="591643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Data Access</a:t>
                </a:r>
                <a:r>
                  <a:rPr lang="en-US" baseline="0"/>
                  <a:t> [%]</a:t>
                </a:r>
                <a:endParaRPr lang="en-US"/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91637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 Access </a:t>
            </a:r>
            <a:r>
              <a:rPr lang="en-US" baseline="0"/>
              <a:t>LOC per Occurenece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ASP.NET</c:v>
          </c:tx>
          <c:spPr>
            <a:ln w="28575">
              <a:noFill/>
            </a:ln>
          </c:spPr>
          <c:xVal>
            <c:numRef>
              <c:f>Sheet1!$I$5:$N$5</c:f>
              <c:numCache>
                <c:formatCode>General</c:formatCode>
                <c:ptCount val="6"/>
                <c:pt idx="0">
                  <c:v>335</c:v>
                </c:pt>
                <c:pt idx="1">
                  <c:v>677</c:v>
                </c:pt>
                <c:pt idx="2">
                  <c:v>403</c:v>
                </c:pt>
                <c:pt idx="3">
                  <c:v>172</c:v>
                </c:pt>
                <c:pt idx="4">
                  <c:v>117</c:v>
                </c:pt>
                <c:pt idx="5">
                  <c:v>303</c:v>
                </c:pt>
              </c:numCache>
            </c:numRef>
          </c:xVal>
          <c:yVal>
            <c:numRef>
              <c:f>Sheet1!$I$16:$N$16</c:f>
              <c:numCache>
                <c:formatCode>0.00</c:formatCode>
                <c:ptCount val="6"/>
                <c:pt idx="0">
                  <c:v>10.529411764705882</c:v>
                </c:pt>
                <c:pt idx="1">
                  <c:v>3.8333333333333335</c:v>
                </c:pt>
                <c:pt idx="2">
                  <c:v>4.5999999999999996</c:v>
                </c:pt>
                <c:pt idx="3">
                  <c:v>2</c:v>
                </c:pt>
                <c:pt idx="4">
                  <c:v>1</c:v>
                </c:pt>
                <c:pt idx="5">
                  <c:v>1.0952380952380953</c:v>
                </c:pt>
              </c:numCache>
            </c:numRef>
          </c:yVal>
          <c:smooth val="0"/>
        </c:ser>
        <c:ser>
          <c:idx val="1"/>
          <c:order val="1"/>
          <c:tx>
            <c:v>Django</c:v>
          </c:tx>
          <c:spPr>
            <a:ln w="28575">
              <a:noFill/>
            </a:ln>
          </c:spPr>
          <c:xVal>
            <c:numRef>
              <c:f>Sheet1!$O$5:$T$5</c:f>
              <c:numCache>
                <c:formatCode>General</c:formatCode>
                <c:ptCount val="6"/>
                <c:pt idx="0">
                  <c:v>252</c:v>
                </c:pt>
                <c:pt idx="1">
                  <c:v>23</c:v>
                </c:pt>
                <c:pt idx="2">
                  <c:v>111</c:v>
                </c:pt>
                <c:pt idx="3">
                  <c:v>419</c:v>
                </c:pt>
                <c:pt idx="4">
                  <c:v>367</c:v>
                </c:pt>
                <c:pt idx="5">
                  <c:v>254</c:v>
                </c:pt>
              </c:numCache>
            </c:numRef>
          </c:xVal>
          <c:yVal>
            <c:numRef>
              <c:f>Sheet1!$O$16:$T$16</c:f>
              <c:numCache>
                <c:formatCode>0.00</c:formatCode>
                <c:ptCount val="6"/>
                <c:pt idx="0">
                  <c:v>5.2222222222222223</c:v>
                </c:pt>
                <c:pt idx="1">
                  <c:v>6</c:v>
                </c:pt>
                <c:pt idx="2">
                  <c:v>6.5</c:v>
                </c:pt>
                <c:pt idx="3">
                  <c:v>4.4000000000000004</c:v>
                </c:pt>
                <c:pt idx="4">
                  <c:v>2.6315789473684212</c:v>
                </c:pt>
                <c:pt idx="5">
                  <c:v>1.7</c:v>
                </c:pt>
              </c:numCache>
            </c:numRef>
          </c:yVal>
          <c:smooth val="0"/>
        </c:ser>
        <c:ser>
          <c:idx val="2"/>
          <c:order val="2"/>
          <c:tx>
            <c:v>GWT</c:v>
          </c:tx>
          <c:spPr>
            <a:ln w="28575">
              <a:noFill/>
            </a:ln>
          </c:spPr>
          <c:xVal>
            <c:numRef>
              <c:f>Sheet1!$U$5:$Z$5</c:f>
              <c:numCache>
                <c:formatCode>General</c:formatCode>
                <c:ptCount val="6"/>
                <c:pt idx="0">
                  <c:v>203</c:v>
                </c:pt>
                <c:pt idx="1">
                  <c:v>195</c:v>
                </c:pt>
                <c:pt idx="2">
                  <c:v>224</c:v>
                </c:pt>
                <c:pt idx="3">
                  <c:v>342</c:v>
                </c:pt>
                <c:pt idx="4">
                  <c:v>546</c:v>
                </c:pt>
                <c:pt idx="5">
                  <c:v>197</c:v>
                </c:pt>
              </c:numCache>
            </c:numRef>
          </c:xVal>
          <c:yVal>
            <c:numRef>
              <c:f>Sheet1!$U$16:$Z$16</c:f>
              <c:numCache>
                <c:formatCode>0.00</c:formatCode>
                <c:ptCount val="6"/>
                <c:pt idx="0">
                  <c:v>1.88</c:v>
                </c:pt>
                <c:pt idx="1">
                  <c:v>2.0476190476190474</c:v>
                </c:pt>
                <c:pt idx="2">
                  <c:v>2</c:v>
                </c:pt>
                <c:pt idx="3">
                  <c:v>2.9</c:v>
                </c:pt>
                <c:pt idx="4">
                  <c:v>3.0909090909090908</c:v>
                </c:pt>
                <c:pt idx="5">
                  <c:v>3.25</c:v>
                </c:pt>
              </c:numCache>
            </c:numRef>
          </c:yVal>
          <c:smooth val="0"/>
        </c:ser>
        <c:ser>
          <c:idx val="3"/>
          <c:order val="3"/>
          <c:tx>
            <c:v>SOLoist</c:v>
          </c:tx>
          <c:spPr>
            <a:ln w="28575">
              <a:noFill/>
            </a:ln>
          </c:spPr>
          <c:marker>
            <c:symbol val="star"/>
            <c:size val="9"/>
            <c:spPr>
              <a:ln>
                <a:solidFill>
                  <a:srgbClr val="0000FF"/>
                </a:solidFill>
              </a:ln>
            </c:spPr>
          </c:marker>
          <c:xVal>
            <c:numRef>
              <c:f>Sheet1!$C$5:$H$5</c:f>
              <c:numCache>
                <c:formatCode>General</c:formatCode>
                <c:ptCount val="6"/>
                <c:pt idx="0">
                  <c:v>71</c:v>
                </c:pt>
                <c:pt idx="1">
                  <c:v>123</c:v>
                </c:pt>
                <c:pt idx="2">
                  <c:v>225</c:v>
                </c:pt>
                <c:pt idx="3">
                  <c:v>77</c:v>
                </c:pt>
                <c:pt idx="4">
                  <c:v>99</c:v>
                </c:pt>
                <c:pt idx="5">
                  <c:v>55</c:v>
                </c:pt>
              </c:numCache>
            </c:numRef>
          </c:xVal>
          <c:yVal>
            <c:numRef>
              <c:f>Sheet1!$C$16:$H$16</c:f>
              <c:numCache>
                <c:formatCode>0.00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1.7142857142857142</c:v>
                </c:pt>
                <c:pt idx="5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66656"/>
        <c:axId val="59167232"/>
      </c:scatterChart>
      <c:valAx>
        <c:axId val="59166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</a:t>
                </a:r>
                <a:r>
                  <a:rPr lang="en-US" baseline="0"/>
                  <a:t> LOC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9167232"/>
        <c:crosses val="autoZero"/>
        <c:crossBetween val="midCat"/>
      </c:valAx>
      <c:valAx>
        <c:axId val="591672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Data Access LOC per Occurenece</a:t>
                </a:r>
              </a:p>
            </c:rich>
          </c:tx>
          <c:overlay val="0"/>
        </c:title>
        <c:numFmt formatCode="0.00" sourceLinked="1"/>
        <c:majorTickMark val="out"/>
        <c:minorTickMark val="none"/>
        <c:tickLblPos val="nextTo"/>
        <c:crossAx val="5916665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4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44</xdr:row>
      <xdr:rowOff>4760</xdr:rowOff>
    </xdr:from>
    <xdr:to>
      <xdr:col>12</xdr:col>
      <xdr:colOff>342900</xdr:colOff>
      <xdr:row>68</xdr:row>
      <xdr:rowOff>4760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352425</xdr:colOff>
      <xdr:row>44</xdr:row>
      <xdr:rowOff>14287</xdr:rowOff>
    </xdr:from>
    <xdr:to>
      <xdr:col>27</xdr:col>
      <xdr:colOff>9525</xdr:colOff>
      <xdr:row>68</xdr:row>
      <xdr:rowOff>14287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68</xdr:row>
      <xdr:rowOff>0</xdr:rowOff>
    </xdr:from>
    <xdr:to>
      <xdr:col>12</xdr:col>
      <xdr:colOff>342900</xdr:colOff>
      <xdr:row>92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352425</xdr:colOff>
      <xdr:row>68</xdr:row>
      <xdr:rowOff>9525</xdr:rowOff>
    </xdr:from>
    <xdr:to>
      <xdr:col>27</xdr:col>
      <xdr:colOff>9525</xdr:colOff>
      <xdr:row>92</xdr:row>
      <xdr:rowOff>9525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92</xdr:row>
      <xdr:rowOff>0</xdr:rowOff>
    </xdr:from>
    <xdr:to>
      <xdr:col>12</xdr:col>
      <xdr:colOff>342900</xdr:colOff>
      <xdr:row>116</xdr:row>
      <xdr:rowOff>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352425</xdr:colOff>
      <xdr:row>92</xdr:row>
      <xdr:rowOff>9525</xdr:rowOff>
    </xdr:from>
    <xdr:to>
      <xdr:col>27</xdr:col>
      <xdr:colOff>9525</xdr:colOff>
      <xdr:row>116</xdr:row>
      <xdr:rowOff>9525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116</xdr:row>
      <xdr:rowOff>0</xdr:rowOff>
    </xdr:from>
    <xdr:to>
      <xdr:col>12</xdr:col>
      <xdr:colOff>342900</xdr:colOff>
      <xdr:row>140</xdr:row>
      <xdr:rowOff>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352425</xdr:colOff>
      <xdr:row>116</xdr:row>
      <xdr:rowOff>0</xdr:rowOff>
    </xdr:from>
    <xdr:to>
      <xdr:col>27</xdr:col>
      <xdr:colOff>9525</xdr:colOff>
      <xdr:row>140</xdr:row>
      <xdr:rowOff>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27</xdr:col>
      <xdr:colOff>19050</xdr:colOff>
      <xdr:row>116</xdr:row>
      <xdr:rowOff>0</xdr:rowOff>
    </xdr:from>
    <xdr:to>
      <xdr:col>40</xdr:col>
      <xdr:colOff>400050</xdr:colOff>
      <xdr:row>140</xdr:row>
      <xdr:rowOff>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140</xdr:row>
      <xdr:rowOff>0</xdr:rowOff>
    </xdr:from>
    <xdr:to>
      <xdr:col>12</xdr:col>
      <xdr:colOff>342900</xdr:colOff>
      <xdr:row>164</xdr:row>
      <xdr:rowOff>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352425</xdr:colOff>
      <xdr:row>140</xdr:row>
      <xdr:rowOff>0</xdr:rowOff>
    </xdr:from>
    <xdr:to>
      <xdr:col>27</xdr:col>
      <xdr:colOff>9525</xdr:colOff>
      <xdr:row>164</xdr:row>
      <xdr:rowOff>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27</xdr:col>
      <xdr:colOff>19050</xdr:colOff>
      <xdr:row>140</xdr:row>
      <xdr:rowOff>0</xdr:rowOff>
    </xdr:from>
    <xdr:to>
      <xdr:col>40</xdr:col>
      <xdr:colOff>400050</xdr:colOff>
      <xdr:row>164</xdr:row>
      <xdr:rowOff>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164</xdr:row>
      <xdr:rowOff>0</xdr:rowOff>
    </xdr:from>
    <xdr:to>
      <xdr:col>12</xdr:col>
      <xdr:colOff>342900</xdr:colOff>
      <xdr:row>188</xdr:row>
      <xdr:rowOff>0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12</xdr:col>
      <xdr:colOff>352425</xdr:colOff>
      <xdr:row>164</xdr:row>
      <xdr:rowOff>0</xdr:rowOff>
    </xdr:from>
    <xdr:to>
      <xdr:col>27</xdr:col>
      <xdr:colOff>9525</xdr:colOff>
      <xdr:row>188</xdr:row>
      <xdr:rowOff>0</xdr:rowOff>
    </xdr:to>
    <xdr:graphicFrame macro="">
      <xdr:nvGraphicFramePr>
        <xdr:cNvPr id="18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27</xdr:col>
      <xdr:colOff>19050</xdr:colOff>
      <xdr:row>164</xdr:row>
      <xdr:rowOff>0</xdr:rowOff>
    </xdr:from>
    <xdr:to>
      <xdr:col>40</xdr:col>
      <xdr:colOff>400050</xdr:colOff>
      <xdr:row>188</xdr:row>
      <xdr:rowOff>0</xdr:rowOff>
    </xdr:to>
    <xdr:graphicFrame macro="">
      <xdr:nvGraphicFramePr>
        <xdr:cNvPr id="19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</xdr:col>
      <xdr:colOff>0</xdr:colOff>
      <xdr:row>188</xdr:row>
      <xdr:rowOff>0</xdr:rowOff>
    </xdr:from>
    <xdr:to>
      <xdr:col>12</xdr:col>
      <xdr:colOff>342900</xdr:colOff>
      <xdr:row>212</xdr:row>
      <xdr:rowOff>0</xdr:rowOff>
    </xdr:to>
    <xdr:graphicFrame macro="">
      <xdr:nvGraphicFramePr>
        <xdr:cNvPr id="20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12</xdr:col>
      <xdr:colOff>352425</xdr:colOff>
      <xdr:row>188</xdr:row>
      <xdr:rowOff>0</xdr:rowOff>
    </xdr:from>
    <xdr:to>
      <xdr:col>27</xdr:col>
      <xdr:colOff>9525</xdr:colOff>
      <xdr:row>212</xdr:row>
      <xdr:rowOff>0</xdr:rowOff>
    </xdr:to>
    <xdr:graphicFrame macro="">
      <xdr:nvGraphicFramePr>
        <xdr:cNvPr id="21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114300</xdr:rowOff>
    </xdr:from>
    <xdr:to>
      <xdr:col>13</xdr:col>
      <xdr:colOff>200025</xdr:colOff>
      <xdr:row>38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38</xdr:row>
      <xdr:rowOff>0</xdr:rowOff>
    </xdr:from>
    <xdr:to>
      <xdr:col>13</xdr:col>
      <xdr:colOff>200025</xdr:colOff>
      <xdr:row>62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200025</xdr:colOff>
      <xdr:row>38</xdr:row>
      <xdr:rowOff>0</xdr:rowOff>
    </xdr:from>
    <xdr:to>
      <xdr:col>25</xdr:col>
      <xdr:colOff>200025</xdr:colOff>
      <xdr:row>62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200025</xdr:colOff>
      <xdr:row>14</xdr:row>
      <xdr:rowOff>114300</xdr:rowOff>
    </xdr:from>
    <xdr:to>
      <xdr:col>25</xdr:col>
      <xdr:colOff>200025</xdr:colOff>
      <xdr:row>38</xdr:row>
      <xdr:rowOff>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ouseap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ashCommerc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atchmo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logicalDoc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rstaid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openkm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lfs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nopCommer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</sheetNames>
    <sheetDataSet>
      <sheetData sheetId="0"/>
      <sheetData sheetId="1">
        <row r="2">
          <cell r="J2">
            <v>71</v>
          </cell>
          <cell r="K2">
            <v>25</v>
          </cell>
          <cell r="L2">
            <v>0</v>
          </cell>
          <cell r="M2">
            <v>0</v>
          </cell>
          <cell r="N2">
            <v>10</v>
          </cell>
          <cell r="O2">
            <v>0</v>
          </cell>
          <cell r="P2">
            <v>28</v>
          </cell>
          <cell r="Q2">
            <v>5</v>
          </cell>
        </row>
      </sheetData>
      <sheetData sheetId="2">
        <row r="2">
          <cell r="J2">
            <v>123</v>
          </cell>
          <cell r="K2">
            <v>40</v>
          </cell>
          <cell r="L2">
            <v>0</v>
          </cell>
          <cell r="M2">
            <v>0</v>
          </cell>
          <cell r="N2">
            <v>20</v>
          </cell>
          <cell r="O2">
            <v>0</v>
          </cell>
          <cell r="P2">
            <v>68</v>
          </cell>
          <cell r="Q2">
            <v>2</v>
          </cell>
        </row>
      </sheetData>
      <sheetData sheetId="3">
        <row r="2">
          <cell r="J2">
            <v>225</v>
          </cell>
          <cell r="K2">
            <v>56</v>
          </cell>
          <cell r="L2">
            <v>0</v>
          </cell>
          <cell r="M2">
            <v>0</v>
          </cell>
          <cell r="N2">
            <v>14</v>
          </cell>
          <cell r="O2">
            <v>0</v>
          </cell>
          <cell r="P2">
            <v>110</v>
          </cell>
          <cell r="Q2">
            <v>73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  <sheetName val="perform"/>
    </sheetNames>
    <sheetDataSet>
      <sheetData sheetId="0"/>
      <sheetData sheetId="1">
        <row r="1">
          <cell r="J1">
            <v>266</v>
          </cell>
          <cell r="K1">
            <v>0</v>
          </cell>
          <cell r="L1">
            <v>0</v>
          </cell>
          <cell r="M1">
            <v>0</v>
          </cell>
          <cell r="N1">
            <v>179</v>
          </cell>
          <cell r="O1">
            <v>0</v>
          </cell>
          <cell r="P1">
            <v>0</v>
          </cell>
          <cell r="Q1">
            <v>33</v>
          </cell>
        </row>
      </sheetData>
      <sheetData sheetId="2">
        <row r="1">
          <cell r="J1">
            <v>446</v>
          </cell>
          <cell r="K1">
            <v>0</v>
          </cell>
          <cell r="L1">
            <v>0</v>
          </cell>
          <cell r="M1">
            <v>177</v>
          </cell>
          <cell r="N1">
            <v>145</v>
          </cell>
          <cell r="O1">
            <v>6</v>
          </cell>
          <cell r="P1">
            <v>0</v>
          </cell>
          <cell r="Q1">
            <v>74</v>
          </cell>
        </row>
      </sheetData>
      <sheetData sheetId="3">
        <row r="1">
          <cell r="J1">
            <v>235</v>
          </cell>
          <cell r="K1">
            <v>0</v>
          </cell>
          <cell r="L1">
            <v>0</v>
          </cell>
          <cell r="M1">
            <v>12</v>
          </cell>
          <cell r="N1">
            <v>109</v>
          </cell>
          <cell r="O1">
            <v>0</v>
          </cell>
          <cell r="P1">
            <v>0</v>
          </cell>
          <cell r="Q1">
            <v>31</v>
          </cell>
        </row>
      </sheetData>
      <sheetData sheetId="4">
        <row r="1">
          <cell r="J1">
            <v>69</v>
          </cell>
          <cell r="K1">
            <v>69</v>
          </cell>
          <cell r="L1">
            <v>1</v>
          </cell>
          <cell r="M1">
            <v>0</v>
          </cell>
          <cell r="N1">
            <v>0</v>
          </cell>
          <cell r="O1">
            <v>0</v>
          </cell>
          <cell r="P1">
            <v>27</v>
          </cell>
          <cell r="Q1">
            <v>0</v>
          </cell>
        </row>
      </sheetData>
      <sheetData sheetId="5">
        <row r="1">
          <cell r="J1">
            <v>231</v>
          </cell>
          <cell r="K1">
            <v>168</v>
          </cell>
          <cell r="L1">
            <v>0</v>
          </cell>
          <cell r="M1">
            <v>0</v>
          </cell>
          <cell r="N1">
            <v>16</v>
          </cell>
          <cell r="O1">
            <v>0</v>
          </cell>
          <cell r="P1">
            <v>115</v>
          </cell>
          <cell r="Q1">
            <v>0</v>
          </cell>
        </row>
      </sheetData>
      <sheetData sheetId="6">
        <row r="1">
          <cell r="J1">
            <v>168</v>
          </cell>
          <cell r="K1">
            <v>168</v>
          </cell>
          <cell r="L1">
            <v>0</v>
          </cell>
          <cell r="M1">
            <v>0</v>
          </cell>
          <cell r="N1">
            <v>6</v>
          </cell>
          <cell r="O1">
            <v>0</v>
          </cell>
          <cell r="P1">
            <v>58</v>
          </cell>
          <cell r="Q1">
            <v>0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perform"/>
    </sheetNames>
    <sheetDataSet>
      <sheetData sheetId="0" refreshError="1"/>
      <sheetData sheetId="1">
        <row r="2">
          <cell r="J2">
            <v>80</v>
          </cell>
          <cell r="K2">
            <v>0</v>
          </cell>
          <cell r="L2">
            <v>2</v>
          </cell>
          <cell r="M2">
            <v>1</v>
          </cell>
          <cell r="N2">
            <v>47</v>
          </cell>
          <cell r="O2">
            <v>0</v>
          </cell>
          <cell r="P2">
            <v>0</v>
          </cell>
          <cell r="Q2">
            <v>9</v>
          </cell>
        </row>
      </sheetData>
      <sheetData sheetId="2">
        <row r="2">
          <cell r="J2">
            <v>129</v>
          </cell>
          <cell r="K2">
            <v>129</v>
          </cell>
          <cell r="L2">
            <v>1</v>
          </cell>
          <cell r="M2">
            <v>0</v>
          </cell>
          <cell r="N2">
            <v>0</v>
          </cell>
          <cell r="O2">
            <v>1</v>
          </cell>
          <cell r="P2">
            <v>80</v>
          </cell>
          <cell r="Q2">
            <v>7</v>
          </cell>
        </row>
      </sheetData>
      <sheetData sheetId="3">
        <row r="2">
          <cell r="J2">
            <v>43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43</v>
          </cell>
        </row>
      </sheetData>
      <sheetData sheetId="4">
        <row r="2">
          <cell r="J2">
            <v>7</v>
          </cell>
          <cell r="K2">
            <v>0</v>
          </cell>
          <cell r="L2">
            <v>0</v>
          </cell>
          <cell r="M2">
            <v>0</v>
          </cell>
          <cell r="N2">
            <v>6</v>
          </cell>
          <cell r="O2">
            <v>0</v>
          </cell>
          <cell r="P2">
            <v>0</v>
          </cell>
          <cell r="Q2">
            <v>0</v>
          </cell>
        </row>
      </sheetData>
      <sheetData sheetId="5">
        <row r="2">
          <cell r="J2">
            <v>16</v>
          </cell>
          <cell r="K2">
            <v>16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3</v>
          </cell>
          <cell r="Q2">
            <v>0</v>
          </cell>
        </row>
      </sheetData>
      <sheetData sheetId="6">
        <row r="2">
          <cell r="J2">
            <v>52</v>
          </cell>
          <cell r="K2">
            <v>52</v>
          </cell>
          <cell r="L2">
            <v>0</v>
          </cell>
          <cell r="M2">
            <v>0</v>
          </cell>
          <cell r="N2">
            <v>0</v>
          </cell>
          <cell r="O2">
            <v>2</v>
          </cell>
          <cell r="P2">
            <v>29</v>
          </cell>
        </row>
      </sheetData>
      <sheetData sheetId="7">
        <row r="2">
          <cell r="J2">
            <v>59</v>
          </cell>
          <cell r="K2">
            <v>0</v>
          </cell>
          <cell r="L2">
            <v>0</v>
          </cell>
          <cell r="M2">
            <v>2</v>
          </cell>
          <cell r="N2">
            <v>13</v>
          </cell>
          <cell r="O2">
            <v>21</v>
          </cell>
          <cell r="P2">
            <v>0</v>
          </cell>
          <cell r="Q2">
            <v>10</v>
          </cell>
        </row>
      </sheetData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perform"/>
    </sheetNames>
    <sheetDataSet>
      <sheetData sheetId="0"/>
      <sheetData sheetId="1">
        <row r="2">
          <cell r="J2">
            <v>203</v>
          </cell>
          <cell r="K2">
            <v>12</v>
          </cell>
          <cell r="L2">
            <v>0</v>
          </cell>
          <cell r="M2">
            <v>42</v>
          </cell>
          <cell r="N2">
            <v>47</v>
          </cell>
          <cell r="O2">
            <v>7</v>
          </cell>
          <cell r="P2">
            <v>72</v>
          </cell>
          <cell r="Q2">
            <v>9</v>
          </cell>
        </row>
      </sheetData>
      <sheetData sheetId="2">
        <row r="2">
          <cell r="J2">
            <v>195</v>
          </cell>
          <cell r="K2">
            <v>21</v>
          </cell>
          <cell r="L2">
            <v>0</v>
          </cell>
          <cell r="M2">
            <v>31</v>
          </cell>
          <cell r="N2">
            <v>43</v>
          </cell>
          <cell r="O2">
            <v>10</v>
          </cell>
          <cell r="P2">
            <v>57</v>
          </cell>
          <cell r="Q2">
            <v>28</v>
          </cell>
        </row>
      </sheetData>
      <sheetData sheetId="3">
        <row r="2">
          <cell r="J2">
            <v>224</v>
          </cell>
          <cell r="K2">
            <v>5</v>
          </cell>
          <cell r="L2">
            <v>0</v>
          </cell>
          <cell r="M2">
            <v>46</v>
          </cell>
          <cell r="N2">
            <v>32</v>
          </cell>
          <cell r="O2">
            <v>25</v>
          </cell>
          <cell r="P2">
            <v>61</v>
          </cell>
          <cell r="Q2">
            <v>21</v>
          </cell>
        </row>
      </sheetData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</sheetNames>
    <sheetDataSet>
      <sheetData sheetId="0"/>
      <sheetData sheetId="1">
        <row r="1">
          <cell r="J1">
            <v>77</v>
          </cell>
          <cell r="K1">
            <v>29</v>
          </cell>
          <cell r="L1">
            <v>0</v>
          </cell>
          <cell r="M1">
            <v>0</v>
          </cell>
          <cell r="N1">
            <v>13</v>
          </cell>
          <cell r="O1">
            <v>0</v>
          </cell>
          <cell r="P1">
            <v>54</v>
          </cell>
          <cell r="Q1">
            <v>13</v>
          </cell>
        </row>
      </sheetData>
      <sheetData sheetId="2">
        <row r="1">
          <cell r="J1">
            <v>99</v>
          </cell>
          <cell r="K1">
            <v>41</v>
          </cell>
          <cell r="L1">
            <v>0</v>
          </cell>
          <cell r="M1">
            <v>0</v>
          </cell>
          <cell r="N1">
            <v>12</v>
          </cell>
          <cell r="O1">
            <v>0</v>
          </cell>
          <cell r="P1">
            <v>59</v>
          </cell>
          <cell r="Q1">
            <v>13</v>
          </cell>
        </row>
      </sheetData>
      <sheetData sheetId="3">
        <row r="1">
          <cell r="J1">
            <v>55</v>
          </cell>
          <cell r="K1">
            <v>22</v>
          </cell>
          <cell r="L1">
            <v>0</v>
          </cell>
          <cell r="M1">
            <v>0</v>
          </cell>
          <cell r="N1">
            <v>5</v>
          </cell>
          <cell r="O1">
            <v>0</v>
          </cell>
          <cell r="P1">
            <v>30</v>
          </cell>
          <cell r="Q1">
            <v>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perform"/>
    </sheetNames>
    <sheetDataSet>
      <sheetData sheetId="0"/>
      <sheetData sheetId="1">
        <row r="1">
          <cell r="J1">
            <v>342</v>
          </cell>
          <cell r="K1">
            <v>77</v>
          </cell>
          <cell r="L1">
            <v>0</v>
          </cell>
          <cell r="M1">
            <v>33</v>
          </cell>
          <cell r="N1">
            <v>29</v>
          </cell>
          <cell r="O1">
            <v>0</v>
          </cell>
          <cell r="P1">
            <v>140</v>
          </cell>
          <cell r="Q1">
            <v>117</v>
          </cell>
        </row>
      </sheetData>
      <sheetData sheetId="2">
        <row r="1">
          <cell r="J1">
            <v>546</v>
          </cell>
          <cell r="K1">
            <v>102</v>
          </cell>
          <cell r="L1">
            <v>16</v>
          </cell>
          <cell r="M1">
            <v>81</v>
          </cell>
          <cell r="N1">
            <v>68</v>
          </cell>
          <cell r="O1">
            <v>14</v>
          </cell>
          <cell r="P1">
            <v>172</v>
          </cell>
          <cell r="Q1">
            <v>73</v>
          </cell>
        </row>
      </sheetData>
      <sheetData sheetId="3">
        <row r="1">
          <cell r="J1">
            <v>197</v>
          </cell>
          <cell r="K1">
            <v>42</v>
          </cell>
          <cell r="L1">
            <v>0</v>
          </cell>
          <cell r="M1">
            <v>1</v>
          </cell>
          <cell r="N1">
            <v>13</v>
          </cell>
          <cell r="O1">
            <v>10</v>
          </cell>
          <cell r="P1">
            <v>130</v>
          </cell>
          <cell r="Q1">
            <v>25</v>
          </cell>
        </row>
      </sheetData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  <sheetName val="Sheet6"/>
      <sheetName val="Sheet7"/>
      <sheetName val="perform"/>
    </sheetNames>
    <sheetDataSet>
      <sheetData sheetId="0"/>
      <sheetData sheetId="1">
        <row r="1">
          <cell r="J1">
            <v>326</v>
          </cell>
          <cell r="K1">
            <v>326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115</v>
          </cell>
          <cell r="Q1">
            <v>0</v>
          </cell>
        </row>
      </sheetData>
      <sheetData sheetId="2">
        <row r="1">
          <cell r="J1">
            <v>93</v>
          </cell>
          <cell r="K1">
            <v>0</v>
          </cell>
          <cell r="L1">
            <v>4</v>
          </cell>
          <cell r="M1">
            <v>0</v>
          </cell>
          <cell r="N1">
            <v>44</v>
          </cell>
          <cell r="O1">
            <v>0</v>
          </cell>
          <cell r="P1">
            <v>40</v>
          </cell>
          <cell r="Q1">
            <v>0</v>
          </cell>
        </row>
      </sheetData>
      <sheetData sheetId="3">
        <row r="1">
          <cell r="J1">
            <v>218</v>
          </cell>
          <cell r="K1">
            <v>218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105</v>
          </cell>
          <cell r="Q1">
            <v>0</v>
          </cell>
        </row>
      </sheetData>
      <sheetData sheetId="4">
        <row r="1">
          <cell r="J1">
            <v>149</v>
          </cell>
          <cell r="K1">
            <v>0</v>
          </cell>
          <cell r="L1">
            <v>0</v>
          </cell>
          <cell r="M1">
            <v>5</v>
          </cell>
          <cell r="N1">
            <v>100</v>
          </cell>
          <cell r="O1">
            <v>6</v>
          </cell>
          <cell r="P1">
            <v>9</v>
          </cell>
          <cell r="Q1">
            <v>4</v>
          </cell>
        </row>
      </sheetData>
      <sheetData sheetId="5">
        <row r="1">
          <cell r="J1">
            <v>219</v>
          </cell>
          <cell r="K1">
            <v>219</v>
          </cell>
          <cell r="L1">
            <v>0</v>
          </cell>
          <cell r="M1">
            <v>0</v>
          </cell>
          <cell r="N1">
            <v>0</v>
          </cell>
          <cell r="O1">
            <v>0</v>
          </cell>
          <cell r="P1">
            <v>63</v>
          </cell>
          <cell r="Q1">
            <v>0</v>
          </cell>
        </row>
      </sheetData>
      <sheetData sheetId="6">
        <row r="1">
          <cell r="J1">
            <v>35</v>
          </cell>
          <cell r="K1">
            <v>0</v>
          </cell>
          <cell r="L1">
            <v>0</v>
          </cell>
          <cell r="M1">
            <v>0</v>
          </cell>
          <cell r="N1">
            <v>17</v>
          </cell>
          <cell r="O1">
            <v>0</v>
          </cell>
          <cell r="P1">
            <v>6</v>
          </cell>
          <cell r="Q1">
            <v>0</v>
          </cell>
        </row>
      </sheetData>
      <sheetData sheetId="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  <sheetName val="Sheet4"/>
      <sheetName val="perform"/>
    </sheetNames>
    <sheetDataSet>
      <sheetData sheetId="0"/>
      <sheetData sheetId="1">
        <row r="1">
          <cell r="J1">
            <v>172</v>
          </cell>
          <cell r="K1">
            <v>139</v>
          </cell>
          <cell r="L1">
            <v>0</v>
          </cell>
          <cell r="M1">
            <v>0</v>
          </cell>
          <cell r="N1">
            <v>10</v>
          </cell>
          <cell r="O1">
            <v>0</v>
          </cell>
          <cell r="P1">
            <v>79</v>
          </cell>
          <cell r="Q1">
            <v>0</v>
          </cell>
        </row>
      </sheetData>
      <sheetData sheetId="2">
        <row r="1">
          <cell r="J1">
            <v>117</v>
          </cell>
          <cell r="K1">
            <v>113</v>
          </cell>
          <cell r="L1">
            <v>0</v>
          </cell>
          <cell r="M1">
            <v>0</v>
          </cell>
          <cell r="N1">
            <v>35</v>
          </cell>
          <cell r="O1">
            <v>0</v>
          </cell>
          <cell r="P1">
            <v>35</v>
          </cell>
          <cell r="Q1">
            <v>0</v>
          </cell>
        </row>
      </sheetData>
      <sheetData sheetId="3">
        <row r="1">
          <cell r="J1">
            <v>303</v>
          </cell>
          <cell r="K1">
            <v>227</v>
          </cell>
          <cell r="L1">
            <v>1</v>
          </cell>
          <cell r="M1">
            <v>0</v>
          </cell>
          <cell r="N1">
            <v>69</v>
          </cell>
          <cell r="O1">
            <v>0</v>
          </cell>
          <cell r="P1">
            <v>104</v>
          </cell>
          <cell r="Q1">
            <v>26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3"/>
  <sheetViews>
    <sheetView tabSelected="1" workbookViewId="0">
      <selection activeCell="AB2" sqref="AB2"/>
    </sheetView>
  </sheetViews>
  <sheetFormatPr defaultRowHeight="15" x14ac:dyDescent="0.25"/>
  <cols>
    <col min="1" max="1" width="9.140625" customWidth="1"/>
    <col min="2" max="2" width="32.5703125" bestFit="1" customWidth="1"/>
    <col min="3" max="29" width="8.5703125" customWidth="1"/>
  </cols>
  <sheetData>
    <row r="1" spans="1:26" ht="15.75" thickBot="1" x14ac:dyDescent="0.3"/>
    <row r="2" spans="1:26" ht="15" customHeight="1" x14ac:dyDescent="0.25">
      <c r="B2" s="73" t="s">
        <v>64</v>
      </c>
      <c r="C2" s="336" t="s">
        <v>70</v>
      </c>
      <c r="D2" s="337"/>
      <c r="E2" s="337"/>
      <c r="F2" s="337"/>
      <c r="G2" s="337"/>
      <c r="H2" s="338"/>
      <c r="I2" s="336" t="s">
        <v>71</v>
      </c>
      <c r="J2" s="337"/>
      <c r="K2" s="337"/>
      <c r="L2" s="337"/>
      <c r="M2" s="337"/>
      <c r="N2" s="338"/>
      <c r="O2" s="336" t="s">
        <v>72</v>
      </c>
      <c r="P2" s="337"/>
      <c r="Q2" s="337"/>
      <c r="R2" s="337"/>
      <c r="S2" s="337"/>
      <c r="T2" s="338"/>
      <c r="U2" s="336" t="s">
        <v>73</v>
      </c>
      <c r="V2" s="337"/>
      <c r="W2" s="337"/>
      <c r="X2" s="337"/>
      <c r="Y2" s="337"/>
      <c r="Z2" s="338"/>
    </row>
    <row r="3" spans="1:26" ht="15.75" customHeight="1" x14ac:dyDescent="0.25">
      <c r="B3" s="74" t="s">
        <v>65</v>
      </c>
      <c r="C3" s="339" t="s">
        <v>66</v>
      </c>
      <c r="D3" s="334"/>
      <c r="E3" s="340"/>
      <c r="F3" s="340" t="s">
        <v>86</v>
      </c>
      <c r="G3" s="341"/>
      <c r="H3" s="342"/>
      <c r="I3" s="339" t="s">
        <v>67</v>
      </c>
      <c r="J3" s="334"/>
      <c r="K3" s="340"/>
      <c r="L3" s="340" t="s">
        <v>105</v>
      </c>
      <c r="M3" s="341"/>
      <c r="N3" s="342"/>
      <c r="O3" s="339" t="s">
        <v>68</v>
      </c>
      <c r="P3" s="334"/>
      <c r="Q3" s="340"/>
      <c r="R3" s="340" t="s">
        <v>96</v>
      </c>
      <c r="S3" s="341"/>
      <c r="T3" s="342"/>
      <c r="U3" s="339" t="s">
        <v>69</v>
      </c>
      <c r="V3" s="334"/>
      <c r="W3" s="340"/>
      <c r="X3" s="334" t="s">
        <v>91</v>
      </c>
      <c r="Y3" s="334"/>
      <c r="Z3" s="335"/>
    </row>
    <row r="4" spans="1:26" ht="15.75" thickBot="1" x14ac:dyDescent="0.3">
      <c r="B4" s="75" t="s">
        <v>104</v>
      </c>
      <c r="C4" s="79">
        <v>1</v>
      </c>
      <c r="D4" s="77">
        <v>2</v>
      </c>
      <c r="E4" s="141">
        <v>3</v>
      </c>
      <c r="F4" s="77">
        <v>1</v>
      </c>
      <c r="G4" s="77">
        <v>2</v>
      </c>
      <c r="H4" s="78">
        <v>3</v>
      </c>
      <c r="I4" s="79">
        <v>1</v>
      </c>
      <c r="J4" s="77">
        <v>2</v>
      </c>
      <c r="K4" s="141">
        <v>3</v>
      </c>
      <c r="L4" s="77">
        <v>1</v>
      </c>
      <c r="M4" s="77">
        <v>2</v>
      </c>
      <c r="N4" s="78">
        <v>3</v>
      </c>
      <c r="O4" s="79">
        <v>1</v>
      </c>
      <c r="P4" s="77">
        <v>2</v>
      </c>
      <c r="Q4" s="141">
        <v>3</v>
      </c>
      <c r="R4" s="77">
        <v>1</v>
      </c>
      <c r="S4" s="77">
        <v>2</v>
      </c>
      <c r="T4" s="78">
        <v>3</v>
      </c>
      <c r="U4" s="79">
        <v>1</v>
      </c>
      <c r="V4" s="77">
        <v>2</v>
      </c>
      <c r="W4" s="141">
        <v>3</v>
      </c>
      <c r="X4" s="77">
        <v>1</v>
      </c>
      <c r="Y4" s="77">
        <v>2</v>
      </c>
      <c r="Z4" s="78">
        <v>3</v>
      </c>
    </row>
    <row r="5" spans="1:26" x14ac:dyDescent="0.25">
      <c r="A5" s="83" t="s">
        <v>77</v>
      </c>
      <c r="B5" s="6" t="s">
        <v>9</v>
      </c>
      <c r="C5" s="84">
        <f>Sheet2!D4</f>
        <v>71</v>
      </c>
      <c r="D5" s="85">
        <f>Sheet2!F4</f>
        <v>123</v>
      </c>
      <c r="E5" s="7">
        <f>Sheet2!H4</f>
        <v>225</v>
      </c>
      <c r="F5" s="153">
        <f>Sheet6!D4</f>
        <v>77</v>
      </c>
      <c r="G5" s="85">
        <f>Sheet6!F4</f>
        <v>99</v>
      </c>
      <c r="H5" s="86">
        <f>Sheet6!H4</f>
        <v>55</v>
      </c>
      <c r="I5" s="7">
        <f>Sheet3!E4</f>
        <v>335</v>
      </c>
      <c r="J5" s="85">
        <f>Sheet3!H4</f>
        <v>677</v>
      </c>
      <c r="K5" s="7">
        <f>Sheet3!K4</f>
        <v>403</v>
      </c>
      <c r="L5" s="160">
        <f>Sheet9!D4</f>
        <v>172</v>
      </c>
      <c r="M5" s="85">
        <f>Sheet9!F4</f>
        <v>117</v>
      </c>
      <c r="N5" s="146">
        <f>Sheet9!H4</f>
        <v>303</v>
      </c>
      <c r="O5" s="7">
        <f>Sheet4!F4</f>
        <v>252</v>
      </c>
      <c r="P5" s="85">
        <f>Sheet4!I4</f>
        <v>23</v>
      </c>
      <c r="Q5" s="7">
        <f>Sheet4!L4</f>
        <v>111</v>
      </c>
      <c r="R5" s="153">
        <f>Sheet8!E4</f>
        <v>419</v>
      </c>
      <c r="S5" s="85">
        <f>Sheet8!H4</f>
        <v>367</v>
      </c>
      <c r="T5" s="86">
        <f>Sheet8!K4</f>
        <v>254</v>
      </c>
      <c r="U5" s="7">
        <f>Sheet5!D4</f>
        <v>203</v>
      </c>
      <c r="V5" s="85">
        <f>Sheet5!F4</f>
        <v>195</v>
      </c>
      <c r="W5" s="86">
        <f>Sheet5!H4</f>
        <v>224</v>
      </c>
      <c r="X5" s="84">
        <f>Sheet7!D4</f>
        <v>342</v>
      </c>
      <c r="Y5" s="85">
        <f>Sheet7!F4</f>
        <v>546</v>
      </c>
      <c r="Z5" s="86">
        <f>Sheet7!H4</f>
        <v>197</v>
      </c>
    </row>
    <row r="6" spans="1:26" x14ac:dyDescent="0.25">
      <c r="B6" s="76" t="s">
        <v>74</v>
      </c>
      <c r="C6" s="92">
        <f>Sheet2!D5</f>
        <v>25</v>
      </c>
      <c r="D6" s="93">
        <f>Sheet2!F5</f>
        <v>40</v>
      </c>
      <c r="E6" s="20">
        <f>Sheet2!H5</f>
        <v>56</v>
      </c>
      <c r="F6" s="155">
        <f>Sheet6!D5</f>
        <v>29</v>
      </c>
      <c r="G6" s="93">
        <f>Sheet6!F5</f>
        <v>41</v>
      </c>
      <c r="H6" s="94">
        <f>Sheet6!H5</f>
        <v>22</v>
      </c>
      <c r="I6" s="20">
        <f>Sheet3!E5</f>
        <v>69</v>
      </c>
      <c r="J6" s="93">
        <f>Sheet3!H5</f>
        <v>168</v>
      </c>
      <c r="K6" s="20">
        <f>Sheet3!K5</f>
        <v>168</v>
      </c>
      <c r="L6" s="163">
        <f>Sheet9!D5</f>
        <v>139</v>
      </c>
      <c r="M6" s="93">
        <f>Sheet9!F5</f>
        <v>113</v>
      </c>
      <c r="N6" s="149">
        <f>Sheet9!H5</f>
        <v>227</v>
      </c>
      <c r="O6" s="20">
        <f>Sheet4!F5</f>
        <v>129</v>
      </c>
      <c r="P6" s="93">
        <f>Sheet4!I5</f>
        <v>16</v>
      </c>
      <c r="Q6" s="20">
        <f>Sheet4!L5</f>
        <v>52</v>
      </c>
      <c r="R6" s="155">
        <f>Sheet8!E5</f>
        <v>326</v>
      </c>
      <c r="S6" s="93">
        <f>Sheet8!H5</f>
        <v>218</v>
      </c>
      <c r="T6" s="94">
        <f>Sheet8!K5</f>
        <v>219</v>
      </c>
      <c r="U6" s="20">
        <f>Sheet5!D5</f>
        <v>12</v>
      </c>
      <c r="V6" s="93">
        <f>Sheet5!F5</f>
        <v>21</v>
      </c>
      <c r="W6" s="94">
        <f>Sheet5!H5</f>
        <v>5</v>
      </c>
      <c r="X6" s="92">
        <f>Sheet7!D5</f>
        <v>77</v>
      </c>
      <c r="Y6" s="93">
        <f>Sheet7!F5</f>
        <v>102</v>
      </c>
      <c r="Z6" s="94">
        <f>Sheet7!H5</f>
        <v>42</v>
      </c>
    </row>
    <row r="7" spans="1:26" ht="15.75" thickBot="1" x14ac:dyDescent="0.3">
      <c r="B7" s="10" t="s">
        <v>75</v>
      </c>
      <c r="C7" s="89">
        <f>Sheet2!D6</f>
        <v>0.352112676056338</v>
      </c>
      <c r="D7" s="90">
        <f>Sheet2!F6</f>
        <v>0.32520325203252032</v>
      </c>
      <c r="E7" s="11">
        <f>Sheet2!H6</f>
        <v>0.24888888888888888</v>
      </c>
      <c r="F7" s="154">
        <f>Sheet6!D6</f>
        <v>0.37662337662337664</v>
      </c>
      <c r="G7" s="90">
        <f>Sheet6!F6</f>
        <v>0.41414141414141414</v>
      </c>
      <c r="H7" s="91">
        <f>Sheet6!H6</f>
        <v>0.4</v>
      </c>
      <c r="I7" s="11">
        <f>Sheet3!E6</f>
        <v>0.20597014925373133</v>
      </c>
      <c r="J7" s="90">
        <f>Sheet3!H6</f>
        <v>0.2481536189069424</v>
      </c>
      <c r="K7" s="11">
        <f>Sheet3!K6</f>
        <v>0.41687344913151364</v>
      </c>
      <c r="L7" s="162">
        <f>Sheet9!D6</f>
        <v>0.80813953488372092</v>
      </c>
      <c r="M7" s="90">
        <f>Sheet9!F6</f>
        <v>0.96581196581196582</v>
      </c>
      <c r="N7" s="148">
        <f>Sheet9!H6</f>
        <v>0.74917491749174914</v>
      </c>
      <c r="O7" s="11">
        <f>Sheet4!F6</f>
        <v>0.51190476190476186</v>
      </c>
      <c r="P7" s="90">
        <f>Sheet4!I6</f>
        <v>0.69565217391304346</v>
      </c>
      <c r="Q7" s="11">
        <f>Sheet4!L6</f>
        <v>0.46846846846846846</v>
      </c>
      <c r="R7" s="154">
        <f>Sheet8!E6</f>
        <v>0.77804295942720769</v>
      </c>
      <c r="S7" s="90">
        <f>Sheet8!H6</f>
        <v>0.59400544959128065</v>
      </c>
      <c r="T7" s="91">
        <f>Sheet8!K6</f>
        <v>0.86220472440944884</v>
      </c>
      <c r="U7" s="11">
        <f>Sheet5!D6</f>
        <v>5.9113300492610835E-2</v>
      </c>
      <c r="V7" s="90">
        <f>Sheet5!F6</f>
        <v>0.1076923076923077</v>
      </c>
      <c r="W7" s="91">
        <f>Sheet5!H6</f>
        <v>2.2321428571428572E-2</v>
      </c>
      <c r="X7" s="89">
        <f>Sheet7!D6</f>
        <v>0.22514619883040934</v>
      </c>
      <c r="Y7" s="90">
        <f>Sheet7!F6</f>
        <v>0.18681318681318682</v>
      </c>
      <c r="Z7" s="91">
        <f>Sheet7!H6</f>
        <v>0.21319796954314721</v>
      </c>
    </row>
    <row r="8" spans="1:26" x14ac:dyDescent="0.25">
      <c r="B8" s="18" t="s">
        <v>19</v>
      </c>
      <c r="C8" s="84">
        <f>Sheet2!D13</f>
        <v>0</v>
      </c>
      <c r="D8" s="85">
        <f>Sheet2!F13</f>
        <v>0</v>
      </c>
      <c r="E8" s="7">
        <f>Sheet2!H13</f>
        <v>0</v>
      </c>
      <c r="F8" s="153">
        <f>Sheet6!D13</f>
        <v>0</v>
      </c>
      <c r="G8" s="85">
        <f>Sheet6!F13</f>
        <v>0</v>
      </c>
      <c r="H8" s="86">
        <f>Sheet6!H13</f>
        <v>0</v>
      </c>
      <c r="I8" s="7">
        <f>Sheet3!E13</f>
        <v>0</v>
      </c>
      <c r="J8" s="85">
        <f>Sheet3!H13</f>
        <v>5</v>
      </c>
      <c r="K8" s="7">
        <f>Sheet3!K13</f>
        <v>1</v>
      </c>
      <c r="L8" s="160">
        <f>Sheet9!D13</f>
        <v>0</v>
      </c>
      <c r="M8" s="85">
        <f>Sheet9!F13</f>
        <v>0</v>
      </c>
      <c r="N8" s="146">
        <f>Sheet9!H13</f>
        <v>0</v>
      </c>
      <c r="O8" s="7">
        <f>Sheet4!F13</f>
        <v>1</v>
      </c>
      <c r="P8" s="85">
        <f>Sheet4!I13</f>
        <v>0</v>
      </c>
      <c r="Q8" s="7">
        <f>Sheet4!L13</f>
        <v>2</v>
      </c>
      <c r="R8" s="153">
        <f>Sheet8!E13</f>
        <v>0</v>
      </c>
      <c r="S8" s="85">
        <f>Sheet8!H13</f>
        <v>2</v>
      </c>
      <c r="T8" s="86">
        <f>Sheet8!K13</f>
        <v>0</v>
      </c>
      <c r="U8" s="7">
        <f>Sheet5!D13</f>
        <v>2</v>
      </c>
      <c r="V8" s="85">
        <f>Sheet5!F13</f>
        <v>4</v>
      </c>
      <c r="W8" s="86">
        <f>Sheet5!H13</f>
        <v>2</v>
      </c>
      <c r="X8" s="84">
        <f>Sheet7!D13</f>
        <v>2</v>
      </c>
      <c r="Y8" s="85">
        <f>Sheet7!F13</f>
        <v>11</v>
      </c>
      <c r="Z8" s="86">
        <f>Sheet7!H13</f>
        <v>1</v>
      </c>
    </row>
    <row r="9" spans="1:26" x14ac:dyDescent="0.25">
      <c r="B9" s="13" t="s">
        <v>20</v>
      </c>
      <c r="C9" s="92">
        <f>Sheet2!D14</f>
        <v>0</v>
      </c>
      <c r="D9" s="93">
        <f>Sheet2!F14</f>
        <v>0</v>
      </c>
      <c r="E9" s="20">
        <f>Sheet2!H14</f>
        <v>0</v>
      </c>
      <c r="F9" s="155">
        <f>Sheet6!D14</f>
        <v>0</v>
      </c>
      <c r="G9" s="93">
        <f>Sheet6!F14</f>
        <v>0</v>
      </c>
      <c r="H9" s="94">
        <f>Sheet6!H14</f>
        <v>0</v>
      </c>
      <c r="I9" s="20">
        <f>Sheet3!E14</f>
        <v>0</v>
      </c>
      <c r="J9" s="93">
        <f>Sheet3!H14</f>
        <v>177</v>
      </c>
      <c r="K9" s="20">
        <f>Sheet3!K14</f>
        <v>12</v>
      </c>
      <c r="L9" s="163">
        <f>Sheet9!D14</f>
        <v>0</v>
      </c>
      <c r="M9" s="93">
        <f>Sheet9!F14</f>
        <v>0</v>
      </c>
      <c r="N9" s="149">
        <f>Sheet9!H14</f>
        <v>0</v>
      </c>
      <c r="O9" s="20">
        <f>Sheet4!F14</f>
        <v>1</v>
      </c>
      <c r="P9" s="93">
        <f>Sheet4!I14</f>
        <v>0</v>
      </c>
      <c r="Q9" s="20">
        <f>Sheet4!L14</f>
        <v>2</v>
      </c>
      <c r="R9" s="155">
        <f>Sheet8!E14</f>
        <v>0</v>
      </c>
      <c r="S9" s="93">
        <f>Sheet8!H14</f>
        <v>5</v>
      </c>
      <c r="T9" s="94">
        <f>Sheet8!K14</f>
        <v>0</v>
      </c>
      <c r="U9" s="20">
        <f>Sheet5!D14</f>
        <v>42</v>
      </c>
      <c r="V9" s="93">
        <f>Sheet5!F14</f>
        <v>31</v>
      </c>
      <c r="W9" s="94">
        <f>Sheet5!H14</f>
        <v>46</v>
      </c>
      <c r="X9" s="92">
        <f>Sheet7!D14</f>
        <v>33</v>
      </c>
      <c r="Y9" s="93">
        <f>Sheet7!F14</f>
        <v>81</v>
      </c>
      <c r="Z9" s="94">
        <f>Sheet7!H14</f>
        <v>1</v>
      </c>
    </row>
    <row r="10" spans="1:26" x14ac:dyDescent="0.25">
      <c r="B10" s="14" t="s">
        <v>21</v>
      </c>
      <c r="C10" s="89">
        <f>Sheet2!D15</f>
        <v>0</v>
      </c>
      <c r="D10" s="90">
        <f>Sheet2!F15</f>
        <v>0</v>
      </c>
      <c r="E10" s="11">
        <f>Sheet2!H15</f>
        <v>0</v>
      </c>
      <c r="F10" s="154">
        <f>Sheet6!D15</f>
        <v>0</v>
      </c>
      <c r="G10" s="90">
        <f>Sheet6!F15</f>
        <v>0</v>
      </c>
      <c r="H10" s="91">
        <f>Sheet6!H15</f>
        <v>0</v>
      </c>
      <c r="I10" s="11">
        <f>Sheet3!E15</f>
        <v>0</v>
      </c>
      <c r="J10" s="90">
        <f>Sheet3!H15</f>
        <v>0.26144756277695719</v>
      </c>
      <c r="K10" s="11">
        <f>Sheet3!K15</f>
        <v>2.9776674937965261E-2</v>
      </c>
      <c r="L10" s="162">
        <f>Sheet9!D15</f>
        <v>0</v>
      </c>
      <c r="M10" s="90">
        <f>Sheet9!F15</f>
        <v>0</v>
      </c>
      <c r="N10" s="148">
        <f>Sheet9!H15</f>
        <v>0</v>
      </c>
      <c r="O10" s="11">
        <f>Sheet4!F15</f>
        <v>3.968253968253968E-3</v>
      </c>
      <c r="P10" s="90">
        <f>Sheet4!I15</f>
        <v>0</v>
      </c>
      <c r="Q10" s="11">
        <f>Sheet4!L15</f>
        <v>1.8018018018018018E-2</v>
      </c>
      <c r="R10" s="154">
        <f>Sheet8!E15</f>
        <v>0</v>
      </c>
      <c r="S10" s="90">
        <f>Sheet8!H15</f>
        <v>1.3623978201634877E-2</v>
      </c>
      <c r="T10" s="91">
        <f>Sheet8!K15</f>
        <v>0</v>
      </c>
      <c r="U10" s="11">
        <f>Sheet5!D15</f>
        <v>0.20689655172413793</v>
      </c>
      <c r="V10" s="90">
        <f>Sheet5!F15</f>
        <v>0.15897435897435896</v>
      </c>
      <c r="W10" s="91">
        <f>Sheet5!H15</f>
        <v>0.20535714285714285</v>
      </c>
      <c r="X10" s="89">
        <f>Sheet7!D15</f>
        <v>9.6491228070175433E-2</v>
      </c>
      <c r="Y10" s="90">
        <f>Sheet7!F15</f>
        <v>0.14835164835164835</v>
      </c>
      <c r="Z10" s="91">
        <f>Sheet7!H15</f>
        <v>5.076142131979695E-3</v>
      </c>
    </row>
    <row r="11" spans="1:26" x14ac:dyDescent="0.25">
      <c r="B11" s="13" t="s">
        <v>22</v>
      </c>
      <c r="C11" s="92">
        <f>Sheet2!D16</f>
        <v>0</v>
      </c>
      <c r="D11" s="93">
        <f>Sheet2!F16</f>
        <v>0</v>
      </c>
      <c r="E11" s="20">
        <f>Sheet2!H16</f>
        <v>0</v>
      </c>
      <c r="F11" s="155">
        <f>Sheet6!D16</f>
        <v>0</v>
      </c>
      <c r="G11" s="93">
        <f>Sheet6!F16</f>
        <v>0</v>
      </c>
      <c r="H11" s="94">
        <f>Sheet6!H16</f>
        <v>0</v>
      </c>
      <c r="I11" s="20">
        <f>Sheet3!E16</f>
        <v>0</v>
      </c>
      <c r="J11" s="93">
        <f>Sheet3!H16</f>
        <v>0</v>
      </c>
      <c r="K11" s="20">
        <f>Sheet3!K16</f>
        <v>0</v>
      </c>
      <c r="L11" s="163">
        <f>Sheet9!D16</f>
        <v>0</v>
      </c>
      <c r="M11" s="93">
        <f>Sheet9!F16</f>
        <v>0</v>
      </c>
      <c r="N11" s="149">
        <f>Sheet9!H16</f>
        <v>0</v>
      </c>
      <c r="O11" s="20">
        <f>Sheet4!F16</f>
        <v>0</v>
      </c>
      <c r="P11" s="93">
        <f>Sheet4!I16</f>
        <v>0</v>
      </c>
      <c r="Q11" s="20">
        <f>Sheet4!L16</f>
        <v>0</v>
      </c>
      <c r="R11" s="155">
        <f>Sheet8!E16</f>
        <v>0</v>
      </c>
      <c r="S11" s="93">
        <f>Sheet8!H16</f>
        <v>0</v>
      </c>
      <c r="T11" s="94">
        <f>Sheet8!K16</f>
        <v>0</v>
      </c>
      <c r="U11" s="20">
        <f>Sheet5!D16</f>
        <v>0</v>
      </c>
      <c r="V11" s="93">
        <f>Sheet5!F16</f>
        <v>0</v>
      </c>
      <c r="W11" s="94">
        <f>Sheet5!H16</f>
        <v>0</v>
      </c>
      <c r="X11" s="92">
        <f>Sheet7!D16</f>
        <v>0</v>
      </c>
      <c r="Y11" s="93">
        <f>Sheet7!F16</f>
        <v>0</v>
      </c>
      <c r="Z11" s="94">
        <f>Sheet7!H16</f>
        <v>0</v>
      </c>
    </row>
    <row r="12" spans="1:26" x14ac:dyDescent="0.25">
      <c r="B12" s="13" t="s">
        <v>23</v>
      </c>
      <c r="C12" s="92">
        <f>Sheet2!D17</f>
        <v>0</v>
      </c>
      <c r="D12" s="93">
        <f>Sheet2!F17</f>
        <v>0</v>
      </c>
      <c r="E12" s="20">
        <f>Sheet2!H17</f>
        <v>0</v>
      </c>
      <c r="F12" s="155">
        <f>Sheet6!D17</f>
        <v>0</v>
      </c>
      <c r="G12" s="93">
        <f>Sheet6!F17</f>
        <v>0</v>
      </c>
      <c r="H12" s="94">
        <f>Sheet6!H17</f>
        <v>0</v>
      </c>
      <c r="I12" s="20">
        <f>Sheet3!E17</f>
        <v>0</v>
      </c>
      <c r="J12" s="93">
        <f>Sheet3!H17</f>
        <v>0</v>
      </c>
      <c r="K12" s="20">
        <f>Sheet3!K17</f>
        <v>0</v>
      </c>
      <c r="L12" s="163">
        <f>Sheet9!D17</f>
        <v>0</v>
      </c>
      <c r="M12" s="93">
        <f>Sheet9!F17</f>
        <v>0</v>
      </c>
      <c r="N12" s="149">
        <f>Sheet9!H17</f>
        <v>0</v>
      </c>
      <c r="O12" s="20">
        <f>Sheet4!F17</f>
        <v>0</v>
      </c>
      <c r="P12" s="93">
        <f>Sheet4!I17</f>
        <v>0</v>
      </c>
      <c r="Q12" s="20">
        <f>Sheet4!L17</f>
        <v>0</v>
      </c>
      <c r="R12" s="155">
        <f>Sheet8!E17</f>
        <v>0</v>
      </c>
      <c r="S12" s="93">
        <f>Sheet8!H17</f>
        <v>0</v>
      </c>
      <c r="T12" s="94">
        <f>Sheet8!K17</f>
        <v>0</v>
      </c>
      <c r="U12" s="20">
        <f>Sheet5!D17</f>
        <v>0</v>
      </c>
      <c r="V12" s="93">
        <f>Sheet5!F17</f>
        <v>0</v>
      </c>
      <c r="W12" s="94">
        <f>Sheet5!H17</f>
        <v>0</v>
      </c>
      <c r="X12" s="92">
        <f>Sheet7!D17</f>
        <v>0</v>
      </c>
      <c r="Y12" s="93">
        <f>Sheet7!F17</f>
        <v>0</v>
      </c>
      <c r="Z12" s="94">
        <f>Sheet7!H17</f>
        <v>0</v>
      </c>
    </row>
    <row r="13" spans="1:26" ht="15.75" thickBot="1" x14ac:dyDescent="0.3">
      <c r="B13" s="13" t="s">
        <v>24</v>
      </c>
      <c r="C13" s="95">
        <f>Sheet2!D18</f>
        <v>0</v>
      </c>
      <c r="D13" s="96">
        <f>Sheet2!F18</f>
        <v>0</v>
      </c>
      <c r="E13" s="23">
        <f>Sheet2!H18</f>
        <v>0</v>
      </c>
      <c r="F13" s="22">
        <f>Sheet6!D18</f>
        <v>0</v>
      </c>
      <c r="G13" s="96">
        <f>Sheet6!F18</f>
        <v>0</v>
      </c>
      <c r="H13" s="97">
        <f>Sheet6!H18</f>
        <v>0</v>
      </c>
      <c r="I13" s="23">
        <f>Sheet3!E18</f>
        <v>0</v>
      </c>
      <c r="J13" s="96">
        <f>Sheet3!H18</f>
        <v>0</v>
      </c>
      <c r="K13" s="23">
        <f>Sheet3!K18</f>
        <v>0</v>
      </c>
      <c r="L13" s="164">
        <f>Sheet9!D18</f>
        <v>0</v>
      </c>
      <c r="M13" s="96">
        <f>Sheet9!F18</f>
        <v>0</v>
      </c>
      <c r="N13" s="150">
        <f>Sheet9!H18</f>
        <v>0</v>
      </c>
      <c r="O13" s="23">
        <f>Sheet4!F18</f>
        <v>0</v>
      </c>
      <c r="P13" s="96">
        <f>Sheet4!I18</f>
        <v>0</v>
      </c>
      <c r="Q13" s="23">
        <f>Sheet4!L18</f>
        <v>0</v>
      </c>
      <c r="R13" s="22">
        <f>Sheet8!E18</f>
        <v>0</v>
      </c>
      <c r="S13" s="96">
        <f>Sheet8!H18</f>
        <v>0</v>
      </c>
      <c r="T13" s="97">
        <f>Sheet8!K18</f>
        <v>0</v>
      </c>
      <c r="U13" s="23">
        <f>Sheet5!D18</f>
        <v>0</v>
      </c>
      <c r="V13" s="96">
        <f>Sheet5!F18</f>
        <v>0</v>
      </c>
      <c r="W13" s="97">
        <f>Sheet5!H18</f>
        <v>0</v>
      </c>
      <c r="X13" s="95">
        <f>Sheet7!D18</f>
        <v>0</v>
      </c>
      <c r="Y13" s="96">
        <f>Sheet7!F18</f>
        <v>0</v>
      </c>
      <c r="Z13" s="97">
        <f>Sheet7!H18</f>
        <v>0</v>
      </c>
    </row>
    <row r="14" spans="1:26" x14ac:dyDescent="0.25">
      <c r="B14" s="18" t="s">
        <v>26</v>
      </c>
      <c r="C14" s="92">
        <f>Sheet2!D19</f>
        <v>10</v>
      </c>
      <c r="D14" s="93">
        <f>Sheet2!F19</f>
        <v>20</v>
      </c>
      <c r="E14" s="20">
        <f>Sheet2!H19</f>
        <v>14</v>
      </c>
      <c r="F14" s="155">
        <f>Sheet6!D19</f>
        <v>13</v>
      </c>
      <c r="G14" s="93">
        <f>Sheet6!F19</f>
        <v>7</v>
      </c>
      <c r="H14" s="94">
        <f>Sheet6!H19</f>
        <v>5</v>
      </c>
      <c r="I14" s="20">
        <f>Sheet3!E19</f>
        <v>17</v>
      </c>
      <c r="J14" s="93">
        <f>Sheet3!H19</f>
        <v>42</v>
      </c>
      <c r="K14" s="20">
        <f>Sheet3!K19</f>
        <v>25</v>
      </c>
      <c r="L14" s="163">
        <f>Sheet9!D19</f>
        <v>5</v>
      </c>
      <c r="M14" s="93">
        <f>Sheet9!F19</f>
        <v>35</v>
      </c>
      <c r="N14" s="149">
        <f>Sheet9!H19</f>
        <v>63</v>
      </c>
      <c r="O14" s="20">
        <f>Sheet4!F19</f>
        <v>9</v>
      </c>
      <c r="P14" s="93">
        <f>Sheet4!I19</f>
        <v>1</v>
      </c>
      <c r="Q14" s="20">
        <f>Sheet4!L19</f>
        <v>2</v>
      </c>
      <c r="R14" s="155">
        <f>Sheet8!E19</f>
        <v>10</v>
      </c>
      <c r="S14" s="93">
        <f>Sheet8!H19</f>
        <v>38</v>
      </c>
      <c r="T14" s="94">
        <f>Sheet8!K19</f>
        <v>10</v>
      </c>
      <c r="U14" s="20">
        <f>Sheet5!D19</f>
        <v>25</v>
      </c>
      <c r="V14" s="93">
        <f>Sheet5!F19</f>
        <v>21</v>
      </c>
      <c r="W14" s="94">
        <f>Sheet5!H19</f>
        <v>16</v>
      </c>
      <c r="X14" s="92">
        <f>Sheet7!D19</f>
        <v>10</v>
      </c>
      <c r="Y14" s="93">
        <f>Sheet7!F19</f>
        <v>22</v>
      </c>
      <c r="Z14" s="94">
        <f>Sheet7!H19</f>
        <v>4</v>
      </c>
    </row>
    <row r="15" spans="1:26" x14ac:dyDescent="0.25">
      <c r="B15" s="13" t="s">
        <v>27</v>
      </c>
      <c r="C15" s="92">
        <f>Sheet2!D20</f>
        <v>10</v>
      </c>
      <c r="D15" s="93">
        <f>Sheet2!F20</f>
        <v>20</v>
      </c>
      <c r="E15" s="20">
        <f>Sheet2!H20</f>
        <v>14</v>
      </c>
      <c r="F15" s="155">
        <f>Sheet6!D20</f>
        <v>13</v>
      </c>
      <c r="G15" s="93">
        <f>Sheet6!F20</f>
        <v>12</v>
      </c>
      <c r="H15" s="94">
        <f>Sheet6!H20</f>
        <v>5</v>
      </c>
      <c r="I15" s="20">
        <f>Sheet3!E20</f>
        <v>179</v>
      </c>
      <c r="J15" s="93">
        <f>Sheet3!H20</f>
        <v>161</v>
      </c>
      <c r="K15" s="20">
        <f>Sheet3!K20</f>
        <v>115</v>
      </c>
      <c r="L15" s="163">
        <f>Sheet9!D20</f>
        <v>10</v>
      </c>
      <c r="M15" s="93">
        <f>Sheet9!F20</f>
        <v>35</v>
      </c>
      <c r="N15" s="149">
        <f>Sheet9!H20</f>
        <v>69</v>
      </c>
      <c r="O15" s="20">
        <f>Sheet4!F20</f>
        <v>47</v>
      </c>
      <c r="P15" s="93">
        <f>Sheet4!I20</f>
        <v>6</v>
      </c>
      <c r="Q15" s="20">
        <f>Sheet4!L20</f>
        <v>13</v>
      </c>
      <c r="R15" s="155">
        <f>Sheet8!E20</f>
        <v>44</v>
      </c>
      <c r="S15" s="93">
        <f>Sheet8!H20</f>
        <v>100</v>
      </c>
      <c r="T15" s="94">
        <f>Sheet8!K20</f>
        <v>17</v>
      </c>
      <c r="U15" s="20">
        <f>Sheet5!D20</f>
        <v>47</v>
      </c>
      <c r="V15" s="93">
        <f>Sheet5!F20</f>
        <v>43</v>
      </c>
      <c r="W15" s="94">
        <f>Sheet5!H20</f>
        <v>32</v>
      </c>
      <c r="X15" s="92">
        <f>Sheet7!D20</f>
        <v>29</v>
      </c>
      <c r="Y15" s="93">
        <f>Sheet7!F20</f>
        <v>68</v>
      </c>
      <c r="Z15" s="94">
        <f>Sheet7!H20</f>
        <v>13</v>
      </c>
    </row>
    <row r="16" spans="1:26" x14ac:dyDescent="0.25">
      <c r="B16" s="13" t="s">
        <v>114</v>
      </c>
      <c r="C16" s="186">
        <f>C15/C14</f>
        <v>1</v>
      </c>
      <c r="D16" s="187">
        <f t="shared" ref="D16:Z16" si="0">D15/D14</f>
        <v>1</v>
      </c>
      <c r="E16" s="188">
        <f t="shared" si="0"/>
        <v>1</v>
      </c>
      <c r="F16" s="189">
        <f t="shared" si="0"/>
        <v>1</v>
      </c>
      <c r="G16" s="187">
        <f t="shared" si="0"/>
        <v>1.7142857142857142</v>
      </c>
      <c r="H16" s="190">
        <f t="shared" si="0"/>
        <v>1</v>
      </c>
      <c r="I16" s="188">
        <f t="shared" si="0"/>
        <v>10.529411764705882</v>
      </c>
      <c r="J16" s="187">
        <f t="shared" si="0"/>
        <v>3.8333333333333335</v>
      </c>
      <c r="K16" s="188">
        <f t="shared" si="0"/>
        <v>4.5999999999999996</v>
      </c>
      <c r="L16" s="191">
        <f t="shared" si="0"/>
        <v>2</v>
      </c>
      <c r="M16" s="187">
        <f t="shared" si="0"/>
        <v>1</v>
      </c>
      <c r="N16" s="192">
        <f t="shared" si="0"/>
        <v>1.0952380952380953</v>
      </c>
      <c r="O16" s="188">
        <f t="shared" si="0"/>
        <v>5.2222222222222223</v>
      </c>
      <c r="P16" s="187">
        <f t="shared" si="0"/>
        <v>6</v>
      </c>
      <c r="Q16" s="188">
        <f t="shared" si="0"/>
        <v>6.5</v>
      </c>
      <c r="R16" s="189">
        <f t="shared" si="0"/>
        <v>4.4000000000000004</v>
      </c>
      <c r="S16" s="187">
        <f t="shared" si="0"/>
        <v>2.6315789473684212</v>
      </c>
      <c r="T16" s="190">
        <f t="shared" si="0"/>
        <v>1.7</v>
      </c>
      <c r="U16" s="188">
        <f t="shared" si="0"/>
        <v>1.88</v>
      </c>
      <c r="V16" s="187">
        <f t="shared" si="0"/>
        <v>2.0476190476190474</v>
      </c>
      <c r="W16" s="190">
        <f t="shared" si="0"/>
        <v>2</v>
      </c>
      <c r="X16" s="186">
        <f t="shared" si="0"/>
        <v>2.9</v>
      </c>
      <c r="Y16" s="187">
        <f t="shared" si="0"/>
        <v>3.0909090909090908</v>
      </c>
      <c r="Z16" s="190">
        <f t="shared" si="0"/>
        <v>3.25</v>
      </c>
    </row>
    <row r="17" spans="1:28" x14ac:dyDescent="0.25">
      <c r="B17" s="14" t="s">
        <v>28</v>
      </c>
      <c r="C17" s="89">
        <f>Sheet2!D21</f>
        <v>0.14084507042253522</v>
      </c>
      <c r="D17" s="90">
        <f>Sheet2!F21</f>
        <v>0.16260162601626016</v>
      </c>
      <c r="E17" s="11">
        <f>Sheet2!H21</f>
        <v>6.222222222222222E-2</v>
      </c>
      <c r="F17" s="154">
        <f>Sheet6!D21</f>
        <v>0.16883116883116883</v>
      </c>
      <c r="G17" s="90">
        <f>Sheet6!F21</f>
        <v>0.12121212121212122</v>
      </c>
      <c r="H17" s="91">
        <f>Sheet6!H21</f>
        <v>9.0909090909090912E-2</v>
      </c>
      <c r="I17" s="11">
        <f>Sheet3!E21</f>
        <v>0.53432835820895519</v>
      </c>
      <c r="J17" s="90">
        <f>Sheet3!H21</f>
        <v>0.2378138847858198</v>
      </c>
      <c r="K17" s="11">
        <f>Sheet3!K21</f>
        <v>0.28535980148883372</v>
      </c>
      <c r="L17" s="162">
        <f>Sheet9!D21</f>
        <v>5.8139534883720929E-2</v>
      </c>
      <c r="M17" s="90">
        <f>Sheet9!F21</f>
        <v>0.29914529914529914</v>
      </c>
      <c r="N17" s="148">
        <f>Sheet9!H21</f>
        <v>0.22772277227722773</v>
      </c>
      <c r="O17" s="11">
        <f>Sheet4!F21</f>
        <v>0.18650793650793651</v>
      </c>
      <c r="P17" s="90">
        <f>Sheet4!I21</f>
        <v>0.2608695652173913</v>
      </c>
      <c r="Q17" s="11">
        <f>Sheet4!L21</f>
        <v>0.11711711711711711</v>
      </c>
      <c r="R17" s="154">
        <f>Sheet8!E21</f>
        <v>0.10501193317422435</v>
      </c>
      <c r="S17" s="90">
        <f>Sheet8!H21</f>
        <v>0.27247956403269757</v>
      </c>
      <c r="T17" s="91">
        <f>Sheet8!K21</f>
        <v>6.6929133858267723E-2</v>
      </c>
      <c r="U17" s="11">
        <f>Sheet5!D21</f>
        <v>0.23152709359605911</v>
      </c>
      <c r="V17" s="90">
        <f>Sheet5!F21</f>
        <v>0.22051282051282051</v>
      </c>
      <c r="W17" s="91">
        <f>Sheet5!H21</f>
        <v>0.14285714285714285</v>
      </c>
      <c r="X17" s="89">
        <f>Sheet7!D21</f>
        <v>8.4795321637426896E-2</v>
      </c>
      <c r="Y17" s="90">
        <f>Sheet7!F21</f>
        <v>0.12454212454212454</v>
      </c>
      <c r="Z17" s="91">
        <f>Sheet7!H21</f>
        <v>6.5989847715736044E-2</v>
      </c>
    </row>
    <row r="18" spans="1:28" x14ac:dyDescent="0.25">
      <c r="B18" s="12" t="s">
        <v>29</v>
      </c>
      <c r="C18" s="92">
        <f>Sheet2!D22</f>
        <v>0</v>
      </c>
      <c r="D18" s="93">
        <f>Sheet2!F22</f>
        <v>0</v>
      </c>
      <c r="E18" s="20">
        <f>Sheet2!H22</f>
        <v>0</v>
      </c>
      <c r="F18" s="155">
        <f>Sheet6!D22</f>
        <v>0</v>
      </c>
      <c r="G18" s="93">
        <f>Sheet6!F22</f>
        <v>0</v>
      </c>
      <c r="H18" s="94">
        <f>Sheet6!H22</f>
        <v>0</v>
      </c>
      <c r="I18" s="20">
        <f>Sheet3!E22</f>
        <v>0</v>
      </c>
      <c r="J18" s="93">
        <f>Sheet3!H22</f>
        <v>1</v>
      </c>
      <c r="K18" s="20">
        <f>Sheet3!K22</f>
        <v>0</v>
      </c>
      <c r="L18" s="163">
        <f>Sheet9!D22</f>
        <v>0</v>
      </c>
      <c r="M18" s="93">
        <f>Sheet9!F22</f>
        <v>0</v>
      </c>
      <c r="N18" s="149">
        <f>Sheet9!H22</f>
        <v>0</v>
      </c>
      <c r="O18" s="20">
        <f>Sheet4!F22</f>
        <v>1</v>
      </c>
      <c r="P18" s="93">
        <f>Sheet4!I22</f>
        <v>0</v>
      </c>
      <c r="Q18" s="20">
        <f>Sheet4!L22</f>
        <v>4</v>
      </c>
      <c r="R18" s="155">
        <f>Sheet8!E22</f>
        <v>0</v>
      </c>
      <c r="S18" s="93">
        <f>Sheet8!H22</f>
        <v>2</v>
      </c>
      <c r="T18" s="94">
        <f>Sheet8!K22</f>
        <v>0</v>
      </c>
      <c r="U18" s="20">
        <f>Sheet5!D22</f>
        <v>1</v>
      </c>
      <c r="V18" s="93">
        <f>Sheet5!F22</f>
        <v>1</v>
      </c>
      <c r="W18" s="94">
        <f>Sheet5!H22</f>
        <v>2</v>
      </c>
      <c r="X18" s="92">
        <f>Sheet7!D22</f>
        <v>0</v>
      </c>
      <c r="Y18" s="93">
        <f>Sheet7!F22</f>
        <v>4</v>
      </c>
      <c r="Z18" s="94">
        <f>Sheet7!H22</f>
        <v>2</v>
      </c>
    </row>
    <row r="19" spans="1:28" x14ac:dyDescent="0.25">
      <c r="B19" s="13" t="s">
        <v>30</v>
      </c>
      <c r="C19" s="92">
        <f>Sheet2!D23</f>
        <v>0</v>
      </c>
      <c r="D19" s="93">
        <f>Sheet2!F23</f>
        <v>0</v>
      </c>
      <c r="E19" s="20">
        <f>Sheet2!H23</f>
        <v>0</v>
      </c>
      <c r="F19" s="155">
        <f>Sheet6!D23</f>
        <v>0</v>
      </c>
      <c r="G19" s="93">
        <f>Sheet6!F23</f>
        <v>0</v>
      </c>
      <c r="H19" s="94">
        <f>Sheet6!H23</f>
        <v>0</v>
      </c>
      <c r="I19" s="20">
        <f>Sheet3!E23</f>
        <v>0</v>
      </c>
      <c r="J19" s="93">
        <f>Sheet3!H23</f>
        <v>6</v>
      </c>
      <c r="K19" s="20">
        <f>Sheet3!K23</f>
        <v>0</v>
      </c>
      <c r="L19" s="163">
        <f>Sheet9!D23</f>
        <v>0</v>
      </c>
      <c r="M19" s="93">
        <f>Sheet9!F23</f>
        <v>0</v>
      </c>
      <c r="N19" s="149">
        <f>Sheet9!H23</f>
        <v>0</v>
      </c>
      <c r="O19" s="20">
        <f>Sheet4!F23</f>
        <v>1</v>
      </c>
      <c r="P19" s="93">
        <f>Sheet4!I23</f>
        <v>0</v>
      </c>
      <c r="Q19" s="20">
        <f>Sheet4!L23</f>
        <v>23</v>
      </c>
      <c r="R19" s="155">
        <f>Sheet8!E23</f>
        <v>0</v>
      </c>
      <c r="S19" s="93">
        <f>Sheet8!H23</f>
        <v>6</v>
      </c>
      <c r="T19" s="94">
        <f>Sheet8!K23</f>
        <v>0</v>
      </c>
      <c r="U19" s="20">
        <f>Sheet5!D23</f>
        <v>7</v>
      </c>
      <c r="V19" s="93">
        <f>Sheet5!F23</f>
        <v>10</v>
      </c>
      <c r="W19" s="94">
        <f>Sheet5!H23</f>
        <v>25</v>
      </c>
      <c r="X19" s="92">
        <f>Sheet7!D23</f>
        <v>0</v>
      </c>
      <c r="Y19" s="93">
        <f>Sheet7!F23</f>
        <v>14</v>
      </c>
      <c r="Z19" s="94">
        <f>Sheet7!H23</f>
        <v>10</v>
      </c>
    </row>
    <row r="20" spans="1:28" x14ac:dyDescent="0.25">
      <c r="B20" s="14" t="s">
        <v>31</v>
      </c>
      <c r="C20" s="89">
        <f>Sheet2!D24</f>
        <v>0</v>
      </c>
      <c r="D20" s="90">
        <f>Sheet2!F24</f>
        <v>0</v>
      </c>
      <c r="E20" s="11">
        <f>Sheet2!H24</f>
        <v>0</v>
      </c>
      <c r="F20" s="154">
        <f>Sheet6!D24</f>
        <v>0</v>
      </c>
      <c r="G20" s="90">
        <f>Sheet6!F24</f>
        <v>0</v>
      </c>
      <c r="H20" s="91">
        <f>Sheet6!H24</f>
        <v>0</v>
      </c>
      <c r="I20" s="11">
        <f>Sheet3!E24</f>
        <v>0</v>
      </c>
      <c r="J20" s="90">
        <f>Sheet3!H24</f>
        <v>8.8626292466765146E-3</v>
      </c>
      <c r="K20" s="11">
        <f>Sheet3!K24</f>
        <v>0</v>
      </c>
      <c r="L20" s="162">
        <f>Sheet9!D24</f>
        <v>0</v>
      </c>
      <c r="M20" s="90">
        <f>Sheet9!F24</f>
        <v>0</v>
      </c>
      <c r="N20" s="148">
        <f>Sheet9!H24</f>
        <v>0</v>
      </c>
      <c r="O20" s="11">
        <f>Sheet4!F24</f>
        <v>3.968253968253968E-3</v>
      </c>
      <c r="P20" s="90">
        <f>Sheet4!I24</f>
        <v>0</v>
      </c>
      <c r="Q20" s="11">
        <f>Sheet4!L24</f>
        <v>0.2072072072072072</v>
      </c>
      <c r="R20" s="154">
        <f>Sheet8!E24</f>
        <v>0</v>
      </c>
      <c r="S20" s="90">
        <f>Sheet8!H24</f>
        <v>1.6348773841961851E-2</v>
      </c>
      <c r="T20" s="91">
        <f>Sheet8!K24</f>
        <v>0</v>
      </c>
      <c r="U20" s="11">
        <f>Sheet5!D24</f>
        <v>3.4482758620689655E-2</v>
      </c>
      <c r="V20" s="90">
        <f>Sheet5!F24</f>
        <v>5.128205128205128E-2</v>
      </c>
      <c r="W20" s="91">
        <f>Sheet5!H24</f>
        <v>0.11160714285714286</v>
      </c>
      <c r="X20" s="89">
        <f>Sheet7!D24</f>
        <v>0</v>
      </c>
      <c r="Y20" s="90">
        <f>Sheet7!F24</f>
        <v>2.564102564102564E-2</v>
      </c>
      <c r="Z20" s="91">
        <f>Sheet7!H24</f>
        <v>5.0761421319796954E-2</v>
      </c>
    </row>
    <row r="21" spans="1:28" x14ac:dyDescent="0.25">
      <c r="B21" s="12" t="s">
        <v>32</v>
      </c>
      <c r="C21" s="98">
        <f>Sheet2!D25</f>
        <v>24</v>
      </c>
      <c r="D21" s="99">
        <f>Sheet2!F25</f>
        <v>39</v>
      </c>
      <c r="E21" s="136">
        <f>Sheet2!H25</f>
        <v>74</v>
      </c>
      <c r="F21" s="156">
        <f>Sheet6!D25</f>
        <v>26</v>
      </c>
      <c r="G21" s="99">
        <f>Sheet6!F25</f>
        <v>20</v>
      </c>
      <c r="H21" s="100">
        <f>Sheet6!H25</f>
        <v>14</v>
      </c>
      <c r="I21" s="136">
        <f>Sheet3!E25</f>
        <v>26</v>
      </c>
      <c r="J21" s="99">
        <f>Sheet3!H25</f>
        <v>78</v>
      </c>
      <c r="K21" s="136">
        <f>Sheet3!K25</f>
        <v>46</v>
      </c>
      <c r="L21" s="165">
        <f>Sheet9!D25</f>
        <v>20</v>
      </c>
      <c r="M21" s="99">
        <f>Sheet9!F25</f>
        <v>35</v>
      </c>
      <c r="N21" s="151">
        <f>Sheet9!H25</f>
        <v>68</v>
      </c>
      <c r="O21" s="136">
        <f>Sheet4!F25</f>
        <v>53</v>
      </c>
      <c r="P21" s="99">
        <f>Sheet4!I25</f>
        <v>3</v>
      </c>
      <c r="Q21" s="136">
        <f>Sheet4!L25</f>
        <v>24</v>
      </c>
      <c r="R21" s="156">
        <f>Sheet8!E25</f>
        <v>110</v>
      </c>
      <c r="S21" s="99">
        <f>Sheet8!H25</f>
        <v>57</v>
      </c>
      <c r="T21" s="100">
        <f>Sheet8!K25</f>
        <v>63</v>
      </c>
      <c r="U21" s="136">
        <f>Sheet5!D25</f>
        <v>24</v>
      </c>
      <c r="V21" s="99">
        <f>Sheet5!F25</f>
        <v>23</v>
      </c>
      <c r="W21" s="100">
        <f>Sheet5!H25</f>
        <v>15</v>
      </c>
      <c r="X21" s="98">
        <f>Sheet7!D25</f>
        <v>39</v>
      </c>
      <c r="Y21" s="99">
        <f>Sheet7!F25</f>
        <v>36</v>
      </c>
      <c r="Z21" s="100">
        <f>Sheet7!H25</f>
        <v>14</v>
      </c>
    </row>
    <row r="22" spans="1:28" x14ac:dyDescent="0.25">
      <c r="B22" s="13" t="s">
        <v>33</v>
      </c>
      <c r="C22" s="92">
        <f>Sheet2!D26</f>
        <v>28</v>
      </c>
      <c r="D22" s="93">
        <f>Sheet2!F26</f>
        <v>68</v>
      </c>
      <c r="E22" s="20">
        <f>Sheet2!H26</f>
        <v>110</v>
      </c>
      <c r="F22" s="155">
        <f>Sheet6!D26</f>
        <v>54</v>
      </c>
      <c r="G22" s="93">
        <f>Sheet6!F26</f>
        <v>59</v>
      </c>
      <c r="H22" s="94">
        <f>Sheet6!H26</f>
        <v>30</v>
      </c>
      <c r="I22" s="20">
        <f>Sheet3!E26</f>
        <v>27</v>
      </c>
      <c r="J22" s="93">
        <f>Sheet3!H26</f>
        <v>115</v>
      </c>
      <c r="K22" s="20">
        <f>Sheet3!K26</f>
        <v>58</v>
      </c>
      <c r="L22" s="163">
        <f>Sheet9!D26</f>
        <v>79</v>
      </c>
      <c r="M22" s="93">
        <f>Sheet9!F26</f>
        <v>35</v>
      </c>
      <c r="N22" s="149">
        <f>Sheet9!H26</f>
        <v>104</v>
      </c>
      <c r="O22" s="20">
        <f>Sheet4!F26</f>
        <v>80</v>
      </c>
      <c r="P22" s="93">
        <f>Sheet4!I26</f>
        <v>3</v>
      </c>
      <c r="Q22" s="20">
        <f>Sheet4!L26</f>
        <v>29</v>
      </c>
      <c r="R22" s="155">
        <f>Sheet8!E26</f>
        <v>155</v>
      </c>
      <c r="S22" s="93">
        <f>Sheet8!H26</f>
        <v>114</v>
      </c>
      <c r="T22" s="94">
        <f>Sheet8!K26</f>
        <v>69</v>
      </c>
      <c r="U22" s="20">
        <f>Sheet5!D26</f>
        <v>72</v>
      </c>
      <c r="V22" s="93">
        <f>Sheet5!F26</f>
        <v>57</v>
      </c>
      <c r="W22" s="94">
        <f>Sheet5!H26</f>
        <v>61</v>
      </c>
      <c r="X22" s="92">
        <f>Sheet7!D26</f>
        <v>140</v>
      </c>
      <c r="Y22" s="93">
        <f>Sheet7!F26</f>
        <v>172</v>
      </c>
      <c r="Z22" s="94">
        <f>Sheet7!H26</f>
        <v>130</v>
      </c>
    </row>
    <row r="23" spans="1:28" x14ac:dyDescent="0.25">
      <c r="B23" s="13" t="s">
        <v>115</v>
      </c>
      <c r="C23" s="186">
        <f>C22/C21</f>
        <v>1.1666666666666667</v>
      </c>
      <c r="D23" s="187">
        <f t="shared" ref="D23:Z23" si="1">D22/D21</f>
        <v>1.7435897435897436</v>
      </c>
      <c r="E23" s="188">
        <f t="shared" si="1"/>
        <v>1.4864864864864864</v>
      </c>
      <c r="F23" s="189">
        <f t="shared" si="1"/>
        <v>2.0769230769230771</v>
      </c>
      <c r="G23" s="187">
        <f t="shared" si="1"/>
        <v>2.95</v>
      </c>
      <c r="H23" s="190">
        <f t="shared" si="1"/>
        <v>2.1428571428571428</v>
      </c>
      <c r="I23" s="188">
        <f t="shared" si="1"/>
        <v>1.0384615384615385</v>
      </c>
      <c r="J23" s="187">
        <f t="shared" si="1"/>
        <v>1.4743589743589745</v>
      </c>
      <c r="K23" s="188">
        <f t="shared" si="1"/>
        <v>1.2608695652173914</v>
      </c>
      <c r="L23" s="191">
        <f t="shared" si="1"/>
        <v>3.95</v>
      </c>
      <c r="M23" s="187">
        <f t="shared" si="1"/>
        <v>1</v>
      </c>
      <c r="N23" s="192">
        <f t="shared" si="1"/>
        <v>1.5294117647058822</v>
      </c>
      <c r="O23" s="188">
        <f t="shared" si="1"/>
        <v>1.5094339622641511</v>
      </c>
      <c r="P23" s="187">
        <f t="shared" si="1"/>
        <v>1</v>
      </c>
      <c r="Q23" s="188">
        <f t="shared" si="1"/>
        <v>1.2083333333333333</v>
      </c>
      <c r="R23" s="189">
        <f t="shared" si="1"/>
        <v>1.4090909090909092</v>
      </c>
      <c r="S23" s="187">
        <f t="shared" si="1"/>
        <v>2</v>
      </c>
      <c r="T23" s="190">
        <f t="shared" si="1"/>
        <v>1.0952380952380953</v>
      </c>
      <c r="U23" s="188">
        <f t="shared" si="1"/>
        <v>3</v>
      </c>
      <c r="V23" s="187">
        <f t="shared" si="1"/>
        <v>2.4782608695652173</v>
      </c>
      <c r="W23" s="190">
        <f t="shared" si="1"/>
        <v>4.0666666666666664</v>
      </c>
      <c r="X23" s="186">
        <f t="shared" si="1"/>
        <v>3.5897435897435899</v>
      </c>
      <c r="Y23" s="187">
        <f t="shared" si="1"/>
        <v>4.7777777777777777</v>
      </c>
      <c r="Z23" s="190">
        <f t="shared" si="1"/>
        <v>9.2857142857142865</v>
      </c>
    </row>
    <row r="24" spans="1:28" x14ac:dyDescent="0.25">
      <c r="B24" s="13" t="s">
        <v>34</v>
      </c>
      <c r="C24" s="101">
        <f>Sheet2!D27</f>
        <v>0.39436619718309857</v>
      </c>
      <c r="D24" s="102">
        <f>Sheet2!F27</f>
        <v>0.55284552845528456</v>
      </c>
      <c r="E24" s="25">
        <f>Sheet2!H27</f>
        <v>0.48888888888888887</v>
      </c>
      <c r="F24" s="157">
        <f>Sheet6!D27</f>
        <v>0.70129870129870131</v>
      </c>
      <c r="G24" s="102">
        <f>Sheet6!F27</f>
        <v>0.59595959595959591</v>
      </c>
      <c r="H24" s="103">
        <f>Sheet6!H27</f>
        <v>0.54545454545454541</v>
      </c>
      <c r="I24" s="25">
        <f>Sheet3!E27</f>
        <v>8.0597014925373134E-2</v>
      </c>
      <c r="J24" s="102">
        <f>Sheet3!H27</f>
        <v>0.16986706056129985</v>
      </c>
      <c r="K24" s="25">
        <f>Sheet3!K27</f>
        <v>0.14392059553349876</v>
      </c>
      <c r="L24" s="166">
        <f>Sheet9!D27</f>
        <v>0.45930232558139533</v>
      </c>
      <c r="M24" s="102">
        <f>Sheet9!F27</f>
        <v>0.29914529914529914</v>
      </c>
      <c r="N24" s="152">
        <f>Sheet9!H27</f>
        <v>0.34323432343234322</v>
      </c>
      <c r="O24" s="25">
        <f>Sheet4!F27</f>
        <v>0.31746031746031744</v>
      </c>
      <c r="P24" s="102">
        <f>Sheet4!I27</f>
        <v>0.13043478260869565</v>
      </c>
      <c r="Q24" s="25">
        <f>Sheet4!L27</f>
        <v>0.26126126126126126</v>
      </c>
      <c r="R24" s="157">
        <f>Sheet8!E27</f>
        <v>0.36992840095465396</v>
      </c>
      <c r="S24" s="102">
        <f>Sheet8!H27</f>
        <v>0.31062670299727518</v>
      </c>
      <c r="T24" s="103">
        <f>Sheet8!K27</f>
        <v>0.27165354330708663</v>
      </c>
      <c r="U24" s="25">
        <f>Sheet5!D27</f>
        <v>0.35467980295566504</v>
      </c>
      <c r="V24" s="102">
        <f>Sheet5!F27</f>
        <v>0.29230769230769232</v>
      </c>
      <c r="W24" s="103">
        <f>Sheet5!H27</f>
        <v>0.27232142857142855</v>
      </c>
      <c r="X24" s="101">
        <f>Sheet7!D27</f>
        <v>0.40935672514619881</v>
      </c>
      <c r="Y24" s="102">
        <f>Sheet7!F27</f>
        <v>0.31501831501831501</v>
      </c>
      <c r="Z24" s="103">
        <f>Sheet7!H27</f>
        <v>0.65989847715736039</v>
      </c>
    </row>
    <row r="25" spans="1:28" x14ac:dyDescent="0.25">
      <c r="B25" s="12" t="s">
        <v>35</v>
      </c>
      <c r="C25" s="98">
        <f>Sheet2!D28</f>
        <v>5</v>
      </c>
      <c r="D25" s="99">
        <f>Sheet2!F28</f>
        <v>2</v>
      </c>
      <c r="E25" s="136">
        <f>Sheet2!H28</f>
        <v>73</v>
      </c>
      <c r="F25" s="156">
        <f>Sheet6!D28</f>
        <v>13</v>
      </c>
      <c r="G25" s="99">
        <f>Sheet6!F28</f>
        <v>13</v>
      </c>
      <c r="H25" s="100">
        <f>Sheet6!H28</f>
        <v>8</v>
      </c>
      <c r="I25" s="136">
        <f>Sheet3!E28</f>
        <v>5</v>
      </c>
      <c r="J25" s="99">
        <f>Sheet3!H28</f>
        <v>20</v>
      </c>
      <c r="K25" s="136">
        <f>Sheet3!K28</f>
        <v>9</v>
      </c>
      <c r="L25" s="165">
        <f>Sheet9!D28</f>
        <v>0</v>
      </c>
      <c r="M25" s="99">
        <f>Sheet9!F28</f>
        <v>0</v>
      </c>
      <c r="N25" s="151">
        <f>Sheet9!H28</f>
        <v>2</v>
      </c>
      <c r="O25" s="136">
        <f>Sheet4!F28</f>
        <v>7</v>
      </c>
      <c r="P25" s="99">
        <f>Sheet4!I28</f>
        <v>0</v>
      </c>
      <c r="Q25" s="136">
        <f>Sheet4!L28</f>
        <v>3</v>
      </c>
      <c r="R25" s="156">
        <f>Sheet8!E28</f>
        <v>0</v>
      </c>
      <c r="S25" s="99">
        <f>Sheet8!H28</f>
        <v>4</v>
      </c>
      <c r="T25" s="100">
        <f>Sheet8!K28</f>
        <v>0</v>
      </c>
      <c r="U25" s="136">
        <f>Sheet5!D28</f>
        <v>3</v>
      </c>
      <c r="V25" s="99">
        <f>Sheet5!F28</f>
        <v>5</v>
      </c>
      <c r="W25" s="100">
        <f>Sheet5!H28</f>
        <v>6</v>
      </c>
      <c r="X25" s="98">
        <f>Sheet7!D28</f>
        <v>22</v>
      </c>
      <c r="Y25" s="99">
        <f>Sheet7!F28</f>
        <v>21</v>
      </c>
      <c r="Z25" s="100">
        <f>Sheet7!H28</f>
        <v>2</v>
      </c>
    </row>
    <row r="26" spans="1:28" x14ac:dyDescent="0.25">
      <c r="B26" s="13" t="s">
        <v>36</v>
      </c>
      <c r="C26" s="92">
        <f>Sheet2!D29</f>
        <v>5</v>
      </c>
      <c r="D26" s="93">
        <f>Sheet2!F29</f>
        <v>2</v>
      </c>
      <c r="E26" s="20">
        <f>Sheet2!H29</f>
        <v>73</v>
      </c>
      <c r="F26" s="155">
        <f>Sheet6!D29</f>
        <v>13</v>
      </c>
      <c r="G26" s="93">
        <f>Sheet6!F29</f>
        <v>13</v>
      </c>
      <c r="H26" s="94">
        <f>Sheet6!H29</f>
        <v>8</v>
      </c>
      <c r="I26" s="20">
        <f>Sheet3!E29</f>
        <v>33</v>
      </c>
      <c r="J26" s="93">
        <f>Sheet3!H29</f>
        <v>74</v>
      </c>
      <c r="K26" s="20">
        <f>Sheet3!K29</f>
        <v>31</v>
      </c>
      <c r="L26" s="163">
        <f>Sheet9!D29</f>
        <v>0</v>
      </c>
      <c r="M26" s="93">
        <f>Sheet9!F29</f>
        <v>0</v>
      </c>
      <c r="N26" s="149">
        <f>Sheet9!H29</f>
        <v>26</v>
      </c>
      <c r="O26" s="20">
        <f>Sheet4!F29</f>
        <v>59</v>
      </c>
      <c r="P26" s="93">
        <f>Sheet4!I29</f>
        <v>0</v>
      </c>
      <c r="Q26" s="20">
        <f>Sheet4!L29</f>
        <v>10</v>
      </c>
      <c r="R26" s="155">
        <f>Sheet8!E29</f>
        <v>0</v>
      </c>
      <c r="S26" s="93">
        <f>Sheet8!H29</f>
        <v>4</v>
      </c>
      <c r="T26" s="94">
        <f>Sheet8!K29</f>
        <v>0</v>
      </c>
      <c r="U26" s="20">
        <f>Sheet5!D29</f>
        <v>9</v>
      </c>
      <c r="V26" s="93">
        <f>Sheet5!F29</f>
        <v>28</v>
      </c>
      <c r="W26" s="94">
        <f>Sheet5!H29</f>
        <v>21</v>
      </c>
      <c r="X26" s="92">
        <f>Sheet7!D29</f>
        <v>117</v>
      </c>
      <c r="Y26" s="93">
        <f>Sheet7!F29</f>
        <v>73</v>
      </c>
      <c r="Z26" s="94">
        <f>Sheet7!H29</f>
        <v>25</v>
      </c>
    </row>
    <row r="27" spans="1:28" x14ac:dyDescent="0.25">
      <c r="B27" s="13" t="s">
        <v>116</v>
      </c>
      <c r="C27" s="186">
        <f>C26/C25</f>
        <v>1</v>
      </c>
      <c r="D27" s="187">
        <f t="shared" ref="D27:Z27" si="2">D26/D25</f>
        <v>1</v>
      </c>
      <c r="E27" s="188">
        <f t="shared" si="2"/>
        <v>1</v>
      </c>
      <c r="F27" s="189">
        <f t="shared" si="2"/>
        <v>1</v>
      </c>
      <c r="G27" s="187">
        <f t="shared" si="2"/>
        <v>1</v>
      </c>
      <c r="H27" s="190">
        <f t="shared" si="2"/>
        <v>1</v>
      </c>
      <c r="I27" s="188">
        <f t="shared" si="2"/>
        <v>6.6</v>
      </c>
      <c r="J27" s="187">
        <f t="shared" si="2"/>
        <v>3.7</v>
      </c>
      <c r="K27" s="188">
        <f t="shared" si="2"/>
        <v>3.4444444444444446</v>
      </c>
      <c r="L27" s="191" t="e">
        <f t="shared" si="2"/>
        <v>#DIV/0!</v>
      </c>
      <c r="M27" s="187" t="e">
        <f t="shared" si="2"/>
        <v>#DIV/0!</v>
      </c>
      <c r="N27" s="192">
        <f t="shared" si="2"/>
        <v>13</v>
      </c>
      <c r="O27" s="188">
        <f t="shared" si="2"/>
        <v>8.4285714285714288</v>
      </c>
      <c r="P27" s="187" t="e">
        <f t="shared" si="2"/>
        <v>#DIV/0!</v>
      </c>
      <c r="Q27" s="188">
        <f t="shared" si="2"/>
        <v>3.3333333333333335</v>
      </c>
      <c r="R27" s="189" t="e">
        <f t="shared" si="2"/>
        <v>#DIV/0!</v>
      </c>
      <c r="S27" s="187">
        <f t="shared" si="2"/>
        <v>1</v>
      </c>
      <c r="T27" s="190" t="e">
        <f t="shared" si="2"/>
        <v>#DIV/0!</v>
      </c>
      <c r="U27" s="188">
        <f t="shared" si="2"/>
        <v>3</v>
      </c>
      <c r="V27" s="187">
        <f t="shared" si="2"/>
        <v>5.6</v>
      </c>
      <c r="W27" s="190">
        <f t="shared" si="2"/>
        <v>3.5</v>
      </c>
      <c r="X27" s="186">
        <f t="shared" si="2"/>
        <v>5.3181818181818183</v>
      </c>
      <c r="Y27" s="187">
        <f t="shared" si="2"/>
        <v>3.4761904761904763</v>
      </c>
      <c r="Z27" s="190">
        <f t="shared" si="2"/>
        <v>12.5</v>
      </c>
    </row>
    <row r="28" spans="1:28" ht="15.75" thickBot="1" x14ac:dyDescent="0.3">
      <c r="B28" s="16" t="s">
        <v>37</v>
      </c>
      <c r="C28" s="95">
        <f>Sheet2!D30</f>
        <v>7.0422535211267609E-2</v>
      </c>
      <c r="D28" s="96">
        <f>Sheet2!F30</f>
        <v>1.6260162601626018E-2</v>
      </c>
      <c r="E28" s="23">
        <f>Sheet2!H30</f>
        <v>0.32444444444444442</v>
      </c>
      <c r="F28" s="22">
        <f>Sheet6!D30</f>
        <v>0.16883116883116883</v>
      </c>
      <c r="G28" s="96">
        <f>Sheet6!F30</f>
        <v>0.13131313131313133</v>
      </c>
      <c r="H28" s="97">
        <f>Sheet6!H30</f>
        <v>0.14545454545454545</v>
      </c>
      <c r="I28" s="23">
        <f>Sheet3!E30</f>
        <v>9.8507462686567168E-2</v>
      </c>
      <c r="J28" s="96">
        <f>Sheet3!H30</f>
        <v>0.10930576070901034</v>
      </c>
      <c r="K28" s="23">
        <f>Sheet3!K30</f>
        <v>7.6923076923076927E-2</v>
      </c>
      <c r="L28" s="164">
        <f>Sheet9!D30</f>
        <v>0</v>
      </c>
      <c r="M28" s="96">
        <f>Sheet9!F30</f>
        <v>0</v>
      </c>
      <c r="N28" s="150">
        <f>Sheet9!H30</f>
        <v>8.5808580858085806E-2</v>
      </c>
      <c r="O28" s="23">
        <f>Sheet4!F30</f>
        <v>0.23412698412698413</v>
      </c>
      <c r="P28" s="96">
        <f>Sheet4!I30</f>
        <v>0</v>
      </c>
      <c r="Q28" s="23">
        <f>Sheet4!L30</f>
        <v>9.0090090090090086E-2</v>
      </c>
      <c r="R28" s="22">
        <f>Sheet8!E30</f>
        <v>0</v>
      </c>
      <c r="S28" s="96">
        <f>Sheet8!H30</f>
        <v>1.0899182561307902E-2</v>
      </c>
      <c r="T28" s="97">
        <f>Sheet8!K30</f>
        <v>0</v>
      </c>
      <c r="U28" s="23">
        <f>Sheet5!D30</f>
        <v>4.4334975369458129E-2</v>
      </c>
      <c r="V28" s="96">
        <f>Sheet5!F30</f>
        <v>0.14358974358974358</v>
      </c>
      <c r="W28" s="97">
        <f>Sheet5!H30</f>
        <v>9.375E-2</v>
      </c>
      <c r="X28" s="95">
        <f>Sheet7!D30</f>
        <v>0.34210526315789475</v>
      </c>
      <c r="Y28" s="96">
        <f>Sheet7!F30</f>
        <v>0.1336996336996337</v>
      </c>
      <c r="Z28" s="97">
        <f>Sheet7!H30</f>
        <v>0.12690355329949238</v>
      </c>
    </row>
    <row r="29" spans="1:28" x14ac:dyDescent="0.25">
      <c r="A29" s="83" t="s">
        <v>81</v>
      </c>
      <c r="B29" s="56" t="s">
        <v>47</v>
      </c>
      <c r="C29" s="104">
        <f t="shared" ref="C29:H29" si="3">C5</f>
        <v>71</v>
      </c>
      <c r="D29" s="105">
        <f t="shared" si="3"/>
        <v>123</v>
      </c>
      <c r="E29" s="137">
        <f t="shared" si="3"/>
        <v>225</v>
      </c>
      <c r="F29" s="104">
        <f t="shared" si="3"/>
        <v>77</v>
      </c>
      <c r="G29" s="105">
        <f t="shared" si="3"/>
        <v>99</v>
      </c>
      <c r="H29" s="106">
        <f t="shared" si="3"/>
        <v>55</v>
      </c>
      <c r="I29" s="137">
        <f>Sheet3!C31</f>
        <v>59</v>
      </c>
      <c r="J29" s="105">
        <f>Sheet3!F31</f>
        <v>105</v>
      </c>
      <c r="K29" s="137">
        <f>Sheet3!I31</f>
        <v>107</v>
      </c>
      <c r="L29" s="167">
        <f>Sheet9!C31</f>
        <v>84</v>
      </c>
      <c r="M29" s="105">
        <f>Sheet9!E31</f>
        <v>56</v>
      </c>
      <c r="N29" s="168">
        <f>Sheet9!G31</f>
        <v>184</v>
      </c>
      <c r="O29" s="137">
        <f>Sheet4!C31</f>
        <v>118</v>
      </c>
      <c r="P29" s="105">
        <f>Sheet4!G31</f>
        <v>37</v>
      </c>
      <c r="Q29" s="137">
        <f>Sheet4!J31</f>
        <v>57</v>
      </c>
      <c r="R29" s="104">
        <f>Sheet8!C31</f>
        <v>119</v>
      </c>
      <c r="S29" s="105">
        <f>Sheet8!F31</f>
        <v>78</v>
      </c>
      <c r="T29" s="106">
        <f>Sheet8!I31</f>
        <v>57</v>
      </c>
      <c r="U29" s="137">
        <f>Sheet5!C31</f>
        <v>102</v>
      </c>
      <c r="V29" s="105">
        <f>Sheet5!E31</f>
        <v>97</v>
      </c>
      <c r="W29" s="106">
        <f>Sheet5!G31</f>
        <v>56</v>
      </c>
      <c r="X29" s="104">
        <f>Sheet7!C31</f>
        <v>75</v>
      </c>
      <c r="Y29" s="105">
        <f>Sheet7!E31</f>
        <v>194</v>
      </c>
      <c r="Z29" s="106">
        <f>Sheet7!G31</f>
        <v>72</v>
      </c>
    </row>
    <row r="30" spans="1:28" x14ac:dyDescent="0.25">
      <c r="B30" s="60" t="s">
        <v>32</v>
      </c>
      <c r="C30" s="107">
        <f t="shared" ref="C30:H30" si="4">C21</f>
        <v>24</v>
      </c>
      <c r="D30" s="108">
        <f t="shared" si="4"/>
        <v>39</v>
      </c>
      <c r="E30" s="138">
        <f t="shared" si="4"/>
        <v>74</v>
      </c>
      <c r="F30" s="107">
        <f t="shared" si="4"/>
        <v>26</v>
      </c>
      <c r="G30" s="108">
        <f t="shared" si="4"/>
        <v>20</v>
      </c>
      <c r="H30" s="109">
        <f t="shared" si="4"/>
        <v>14</v>
      </c>
      <c r="I30" s="138">
        <f>Sheet3!C32</f>
        <v>31</v>
      </c>
      <c r="J30" s="108">
        <f>Sheet3!F32</f>
        <v>44</v>
      </c>
      <c r="K30" s="138">
        <f>Sheet3!I32</f>
        <v>37</v>
      </c>
      <c r="L30" s="169">
        <f>Sheet9!C32</f>
        <v>13</v>
      </c>
      <c r="M30" s="108">
        <f>Sheet9!E32</f>
        <v>29</v>
      </c>
      <c r="N30" s="170">
        <f>Sheet9!G32</f>
        <v>84</v>
      </c>
      <c r="O30" s="138">
        <f>Sheet4!C32</f>
        <v>46</v>
      </c>
      <c r="P30" s="108">
        <f>Sheet4!G32</f>
        <v>5</v>
      </c>
      <c r="Q30" s="138">
        <f>Sheet4!J32</f>
        <v>18</v>
      </c>
      <c r="R30" s="107">
        <f>Sheet8!C32</f>
        <v>66</v>
      </c>
      <c r="S30" s="108">
        <f>Sheet8!F32</f>
        <v>25</v>
      </c>
      <c r="T30" s="109">
        <f>Sheet8!I32</f>
        <v>40</v>
      </c>
      <c r="U30" s="138">
        <f>Sheet5!C32</f>
        <v>40</v>
      </c>
      <c r="V30" s="108">
        <f>Sheet5!E32</f>
        <v>34</v>
      </c>
      <c r="W30" s="109">
        <f>Sheet5!G32</f>
        <v>22</v>
      </c>
      <c r="X30" s="107">
        <f>Sheet7!C32</f>
        <v>27</v>
      </c>
      <c r="Y30" s="108">
        <f>Sheet7!E32</f>
        <v>62</v>
      </c>
      <c r="Z30" s="109">
        <f>Sheet7!G32</f>
        <v>26</v>
      </c>
    </row>
    <row r="31" spans="1:28" x14ac:dyDescent="0.25">
      <c r="B31" s="60" t="s">
        <v>48</v>
      </c>
      <c r="C31" s="107">
        <f>C25</f>
        <v>5</v>
      </c>
      <c r="D31" s="108">
        <f t="shared" ref="D31:E31" si="5">D25</f>
        <v>2</v>
      </c>
      <c r="E31" s="138">
        <f t="shared" si="5"/>
        <v>73</v>
      </c>
      <c r="F31" s="107">
        <f>F25</f>
        <v>13</v>
      </c>
      <c r="G31" s="108">
        <f t="shared" ref="G31:H31" si="6">G25</f>
        <v>13</v>
      </c>
      <c r="H31" s="109">
        <f t="shared" si="6"/>
        <v>8</v>
      </c>
      <c r="I31" s="138">
        <f>Sheet3!C33</f>
        <v>12</v>
      </c>
      <c r="J31" s="108">
        <f>Sheet3!F33</f>
        <v>31</v>
      </c>
      <c r="K31" s="138">
        <f>Sheet3!I33</f>
        <v>21</v>
      </c>
      <c r="L31" s="169">
        <f>Sheet9!C33</f>
        <v>2</v>
      </c>
      <c r="M31" s="108">
        <f>Sheet9!E33</f>
        <v>4</v>
      </c>
      <c r="N31" s="170">
        <f>Sheet9!G33</f>
        <v>31</v>
      </c>
      <c r="O31" s="138">
        <f>Sheet4!C33</f>
        <v>17</v>
      </c>
      <c r="P31" s="108">
        <f>Sheet4!G33</f>
        <v>3</v>
      </c>
      <c r="Q31" s="138">
        <f>Sheet4!J33</f>
        <v>9</v>
      </c>
      <c r="R31" s="107">
        <f>Sheet8!C33</f>
        <v>31</v>
      </c>
      <c r="S31" s="108">
        <f>Sheet8!F33</f>
        <v>14</v>
      </c>
      <c r="T31" s="109">
        <f>Sheet8!I33</f>
        <v>6</v>
      </c>
      <c r="U31" s="138">
        <f>Sheet5!C33</f>
        <v>11</v>
      </c>
      <c r="V31" s="108">
        <f>Sheet5!E33</f>
        <v>15</v>
      </c>
      <c r="W31" s="109">
        <f>Sheet5!G33</f>
        <v>3</v>
      </c>
      <c r="X31" s="107">
        <f>Sheet7!C33</f>
        <v>8</v>
      </c>
      <c r="Y31" s="108">
        <f>Sheet7!E33</f>
        <v>31</v>
      </c>
      <c r="Z31" s="109">
        <f>Sheet7!G33</f>
        <v>2</v>
      </c>
    </row>
    <row r="32" spans="1:28" ht="15.75" thickBot="1" x14ac:dyDescent="0.3">
      <c r="B32" s="64" t="s">
        <v>49</v>
      </c>
      <c r="C32" s="110" t="s">
        <v>76</v>
      </c>
      <c r="D32" s="87" t="s">
        <v>76</v>
      </c>
      <c r="E32" s="9" t="s">
        <v>76</v>
      </c>
      <c r="F32" s="110" t="s">
        <v>76</v>
      </c>
      <c r="G32" s="87" t="s">
        <v>76</v>
      </c>
      <c r="H32" s="88" t="s">
        <v>76</v>
      </c>
      <c r="I32" s="9">
        <f>Sheet3!C34</f>
        <v>1</v>
      </c>
      <c r="J32" s="87">
        <f>Sheet3!F34</f>
        <v>6</v>
      </c>
      <c r="K32" s="9">
        <f>Sheet3!I34</f>
        <v>2</v>
      </c>
      <c r="L32" s="161">
        <f>Sheet9!C34</f>
        <v>0</v>
      </c>
      <c r="M32" s="87">
        <f>Sheet9!E34</f>
        <v>0</v>
      </c>
      <c r="N32" s="147">
        <f>Sheet9!G34</f>
        <v>2</v>
      </c>
      <c r="O32" s="9">
        <f>Sheet4!C34</f>
        <v>2</v>
      </c>
      <c r="P32" s="87">
        <f>Sheet4!G34</f>
        <v>1</v>
      </c>
      <c r="Q32" s="9">
        <f>Sheet4!J34</f>
        <v>2</v>
      </c>
      <c r="R32" s="110">
        <f>Sheet8!C34</f>
        <v>0</v>
      </c>
      <c r="S32" s="87">
        <f>Sheet8!F34</f>
        <v>2</v>
      </c>
      <c r="T32" s="88">
        <f>Sheet8!I34</f>
        <v>0</v>
      </c>
      <c r="U32" s="9">
        <f>Sheet5!C34</f>
        <v>2</v>
      </c>
      <c r="V32" s="87">
        <f>Sheet5!E34</f>
        <v>2</v>
      </c>
      <c r="W32" s="88">
        <f>Sheet5!G34</f>
        <v>0</v>
      </c>
      <c r="X32" s="110">
        <f>Sheet7!C34</f>
        <v>2</v>
      </c>
      <c r="Y32" s="87">
        <f>Sheet7!E34</f>
        <v>5</v>
      </c>
      <c r="Z32" s="88">
        <f>Sheet7!G34</f>
        <v>0</v>
      </c>
      <c r="AA32" s="135"/>
      <c r="AB32" s="135"/>
    </row>
    <row r="33" spans="1:29" x14ac:dyDescent="0.25">
      <c r="B33" s="18" t="s">
        <v>50</v>
      </c>
      <c r="C33" s="104" t="s">
        <v>76</v>
      </c>
      <c r="D33" s="105" t="s">
        <v>76</v>
      </c>
      <c r="E33" s="137" t="s">
        <v>76</v>
      </c>
      <c r="F33" s="104" t="s">
        <v>76</v>
      </c>
      <c r="G33" s="105" t="s">
        <v>76</v>
      </c>
      <c r="H33" s="106" t="s">
        <v>76</v>
      </c>
      <c r="I33" s="137">
        <f>Sheet3!C35</f>
        <v>3</v>
      </c>
      <c r="J33" s="105">
        <f>Sheet3!F35</f>
        <v>6</v>
      </c>
      <c r="K33" s="137">
        <f>Sheet3!I35</f>
        <v>6</v>
      </c>
      <c r="L33" s="167">
        <f>Sheet9!C35</f>
        <v>4</v>
      </c>
      <c r="M33" s="105">
        <f>Sheet9!E35</f>
        <v>2</v>
      </c>
      <c r="N33" s="168">
        <f>Sheet9!G35</f>
        <v>4</v>
      </c>
      <c r="O33" s="137">
        <f>Sheet4!C35</f>
        <v>5</v>
      </c>
      <c r="P33" s="105">
        <f>Sheet4!G35</f>
        <v>2</v>
      </c>
      <c r="Q33" s="137">
        <f>Sheet4!J35</f>
        <v>4</v>
      </c>
      <c r="R33" s="104">
        <f>Sheet8!C35</f>
        <v>5</v>
      </c>
      <c r="S33" s="105">
        <f>Sheet8!F35</f>
        <v>4</v>
      </c>
      <c r="T33" s="106">
        <f>Sheet8!I35</f>
        <v>2</v>
      </c>
      <c r="U33" s="137">
        <f>Sheet5!C35</f>
        <v>3</v>
      </c>
      <c r="V33" s="105">
        <f>Sheet5!E35</f>
        <v>3</v>
      </c>
      <c r="W33" s="106">
        <f>Sheet5!G35</f>
        <v>3</v>
      </c>
      <c r="X33" s="104">
        <f>Sheet7!C35</f>
        <v>3</v>
      </c>
      <c r="Y33" s="105">
        <f>Sheet7!E35</f>
        <v>5</v>
      </c>
      <c r="Z33" s="106">
        <f>Sheet7!G35</f>
        <v>2</v>
      </c>
      <c r="AA33" s="135"/>
      <c r="AB33" s="135"/>
      <c r="AC33" s="134"/>
    </row>
    <row r="34" spans="1:29" ht="15.75" thickBot="1" x14ac:dyDescent="0.3">
      <c r="A34" s="82"/>
      <c r="B34" s="64" t="s">
        <v>51</v>
      </c>
      <c r="C34" s="111" t="s">
        <v>76</v>
      </c>
      <c r="D34" s="112" t="s">
        <v>76</v>
      </c>
      <c r="E34" s="139" t="s">
        <v>76</v>
      </c>
      <c r="F34" s="111" t="s">
        <v>76</v>
      </c>
      <c r="G34" s="112" t="s">
        <v>76</v>
      </c>
      <c r="H34" s="113" t="s">
        <v>76</v>
      </c>
      <c r="I34" s="139">
        <f>Sheet3!C36</f>
        <v>5</v>
      </c>
      <c r="J34" s="112">
        <f>Sheet3!F36</f>
        <v>7</v>
      </c>
      <c r="K34" s="139">
        <f>Sheet3!I36</f>
        <v>6</v>
      </c>
      <c r="L34" s="171">
        <f>Sheet9!C36</f>
        <v>2</v>
      </c>
      <c r="M34" s="112">
        <f>Sheet9!E36</f>
        <v>2</v>
      </c>
      <c r="N34" s="172">
        <f>Sheet9!G36</f>
        <v>3</v>
      </c>
      <c r="O34" s="139">
        <f>Sheet4!C36</f>
        <v>5</v>
      </c>
      <c r="P34" s="112">
        <f>Sheet4!G36</f>
        <v>1</v>
      </c>
      <c r="Q34" s="139">
        <f>Sheet4!J36</f>
        <v>4</v>
      </c>
      <c r="R34" s="111">
        <f>Sheet8!C36</f>
        <v>4</v>
      </c>
      <c r="S34" s="112">
        <f>Sheet8!F36</f>
        <v>3</v>
      </c>
      <c r="T34" s="113">
        <f>Sheet8!I36</f>
        <v>2</v>
      </c>
      <c r="U34" s="139">
        <f>Sheet5!C36</f>
        <v>3</v>
      </c>
      <c r="V34" s="112">
        <f>Sheet5!E36</f>
        <v>3</v>
      </c>
      <c r="W34" s="113">
        <f>Sheet5!G36</f>
        <v>3</v>
      </c>
      <c r="X34" s="111">
        <f>Sheet7!C36</f>
        <v>4</v>
      </c>
      <c r="Y34" s="112">
        <f>Sheet7!E36</f>
        <v>5</v>
      </c>
      <c r="Z34" s="113">
        <f>Sheet7!G36</f>
        <v>2</v>
      </c>
      <c r="AA34" s="135"/>
      <c r="AB34" s="135"/>
    </row>
    <row r="35" spans="1:29" x14ac:dyDescent="0.25">
      <c r="A35" s="114" t="s">
        <v>78</v>
      </c>
      <c r="B35" s="115" t="s">
        <v>79</v>
      </c>
      <c r="C35" s="121">
        <f t="shared" ref="C35:Z35" si="7">C29/C5</f>
        <v>1</v>
      </c>
      <c r="D35" s="122">
        <f t="shared" si="7"/>
        <v>1</v>
      </c>
      <c r="E35" s="142">
        <f t="shared" si="7"/>
        <v>1</v>
      </c>
      <c r="F35" s="121">
        <f t="shared" si="7"/>
        <v>1</v>
      </c>
      <c r="G35" s="122">
        <f t="shared" si="7"/>
        <v>1</v>
      </c>
      <c r="H35" s="129">
        <f t="shared" si="7"/>
        <v>1</v>
      </c>
      <c r="I35" s="140">
        <f t="shared" si="7"/>
        <v>0.17611940298507461</v>
      </c>
      <c r="J35" s="122">
        <f t="shared" si="7"/>
        <v>0.15509601181683899</v>
      </c>
      <c r="K35" s="142">
        <f t="shared" si="7"/>
        <v>0.26550868486352358</v>
      </c>
      <c r="L35" s="121">
        <f t="shared" si="7"/>
        <v>0.48837209302325579</v>
      </c>
      <c r="M35" s="122">
        <f t="shared" si="7"/>
        <v>0.47863247863247865</v>
      </c>
      <c r="N35" s="129">
        <f t="shared" si="7"/>
        <v>0.60726072607260728</v>
      </c>
      <c r="O35" s="140">
        <f t="shared" si="7"/>
        <v>0.46825396825396826</v>
      </c>
      <c r="P35" s="122">
        <f t="shared" si="7"/>
        <v>1.6086956521739131</v>
      </c>
      <c r="Q35" s="142">
        <f t="shared" si="7"/>
        <v>0.51351351351351349</v>
      </c>
      <c r="R35" s="121">
        <f t="shared" si="7"/>
        <v>0.28400954653937949</v>
      </c>
      <c r="S35" s="122">
        <f t="shared" si="7"/>
        <v>0.21253405994550409</v>
      </c>
      <c r="T35" s="129">
        <f t="shared" si="7"/>
        <v>0.22440944881889763</v>
      </c>
      <c r="U35" s="140">
        <f t="shared" si="7"/>
        <v>0.50246305418719217</v>
      </c>
      <c r="V35" s="122">
        <f t="shared" si="7"/>
        <v>0.49743589743589745</v>
      </c>
      <c r="W35" s="129">
        <f t="shared" si="7"/>
        <v>0.25</v>
      </c>
      <c r="X35" s="121">
        <f t="shared" si="7"/>
        <v>0.21929824561403508</v>
      </c>
      <c r="Y35" s="122">
        <f t="shared" si="7"/>
        <v>0.35531135531135533</v>
      </c>
      <c r="Z35" s="129">
        <f t="shared" si="7"/>
        <v>0.36548223350253806</v>
      </c>
      <c r="AA35" s="135"/>
      <c r="AB35" s="135"/>
    </row>
    <row r="36" spans="1:29" x14ac:dyDescent="0.25">
      <c r="A36" s="173"/>
      <c r="B36" s="174" t="s">
        <v>111</v>
      </c>
      <c r="C36" s="124">
        <f t="shared" ref="C36:Z36" si="8">C29/(C5-C9)</f>
        <v>1</v>
      </c>
      <c r="D36" s="125">
        <f t="shared" si="8"/>
        <v>1</v>
      </c>
      <c r="E36" s="127">
        <f t="shared" si="8"/>
        <v>1</v>
      </c>
      <c r="F36" s="124">
        <f t="shared" si="8"/>
        <v>1</v>
      </c>
      <c r="G36" s="125">
        <f t="shared" si="8"/>
        <v>1</v>
      </c>
      <c r="H36" s="127">
        <f t="shared" si="8"/>
        <v>1</v>
      </c>
      <c r="I36" s="124">
        <f t="shared" si="8"/>
        <v>0.17611940298507461</v>
      </c>
      <c r="J36" s="125">
        <f t="shared" si="8"/>
        <v>0.21</v>
      </c>
      <c r="K36" s="127">
        <f t="shared" si="8"/>
        <v>0.27365728900255754</v>
      </c>
      <c r="L36" s="124">
        <f t="shared" si="8"/>
        <v>0.48837209302325579</v>
      </c>
      <c r="M36" s="125">
        <f t="shared" si="8"/>
        <v>0.47863247863247865</v>
      </c>
      <c r="N36" s="127">
        <f t="shared" si="8"/>
        <v>0.60726072607260728</v>
      </c>
      <c r="O36" s="124">
        <f t="shared" si="8"/>
        <v>0.47011952191235062</v>
      </c>
      <c r="P36" s="125">
        <f t="shared" si="8"/>
        <v>1.6086956521739131</v>
      </c>
      <c r="Q36" s="127">
        <f t="shared" si="8"/>
        <v>0.52293577981651373</v>
      </c>
      <c r="R36" s="124">
        <f t="shared" si="8"/>
        <v>0.28400954653937949</v>
      </c>
      <c r="S36" s="125">
        <f t="shared" si="8"/>
        <v>0.21546961325966851</v>
      </c>
      <c r="T36" s="127">
        <f t="shared" si="8"/>
        <v>0.22440944881889763</v>
      </c>
      <c r="U36" s="124">
        <f t="shared" si="8"/>
        <v>0.63354037267080743</v>
      </c>
      <c r="V36" s="125">
        <f t="shared" si="8"/>
        <v>0.59146341463414631</v>
      </c>
      <c r="W36" s="127">
        <f t="shared" si="8"/>
        <v>0.3146067415730337</v>
      </c>
      <c r="X36" s="124">
        <f t="shared" si="8"/>
        <v>0.24271844660194175</v>
      </c>
      <c r="Y36" s="125">
        <f t="shared" si="8"/>
        <v>0.41720430107526879</v>
      </c>
      <c r="Z36" s="127">
        <f t="shared" si="8"/>
        <v>0.36734693877551022</v>
      </c>
      <c r="AA36" s="135"/>
      <c r="AB36" s="135"/>
    </row>
    <row r="37" spans="1:29" x14ac:dyDescent="0.25">
      <c r="A37" s="80"/>
      <c r="B37" s="116" t="s">
        <v>80</v>
      </c>
      <c r="C37" s="117">
        <f t="shared" ref="C37:Z37" si="9">C15+C22+C26</f>
        <v>43</v>
      </c>
      <c r="D37" s="118">
        <f t="shared" si="9"/>
        <v>90</v>
      </c>
      <c r="E37" s="119">
        <f t="shared" si="9"/>
        <v>197</v>
      </c>
      <c r="F37" s="117">
        <f t="shared" si="9"/>
        <v>80</v>
      </c>
      <c r="G37" s="118">
        <f t="shared" si="9"/>
        <v>84</v>
      </c>
      <c r="H37" s="120">
        <f t="shared" si="9"/>
        <v>43</v>
      </c>
      <c r="I37" s="143">
        <f t="shared" si="9"/>
        <v>239</v>
      </c>
      <c r="J37" s="118">
        <f t="shared" si="9"/>
        <v>350</v>
      </c>
      <c r="K37" s="119">
        <f t="shared" si="9"/>
        <v>204</v>
      </c>
      <c r="L37" s="117">
        <f t="shared" si="9"/>
        <v>89</v>
      </c>
      <c r="M37" s="118">
        <f t="shared" si="9"/>
        <v>70</v>
      </c>
      <c r="N37" s="120">
        <f t="shared" si="9"/>
        <v>199</v>
      </c>
      <c r="O37" s="143">
        <f t="shared" si="9"/>
        <v>186</v>
      </c>
      <c r="P37" s="118">
        <f t="shared" si="9"/>
        <v>9</v>
      </c>
      <c r="Q37" s="119">
        <f t="shared" si="9"/>
        <v>52</v>
      </c>
      <c r="R37" s="117">
        <f t="shared" si="9"/>
        <v>199</v>
      </c>
      <c r="S37" s="118">
        <f t="shared" si="9"/>
        <v>218</v>
      </c>
      <c r="T37" s="120">
        <f t="shared" si="9"/>
        <v>86</v>
      </c>
      <c r="U37" s="143">
        <f t="shared" si="9"/>
        <v>128</v>
      </c>
      <c r="V37" s="118">
        <f t="shared" si="9"/>
        <v>128</v>
      </c>
      <c r="W37" s="120">
        <f t="shared" si="9"/>
        <v>114</v>
      </c>
      <c r="X37" s="117">
        <f t="shared" si="9"/>
        <v>286</v>
      </c>
      <c r="Y37" s="118">
        <f t="shared" si="9"/>
        <v>313</v>
      </c>
      <c r="Z37" s="120">
        <f t="shared" si="9"/>
        <v>168</v>
      </c>
    </row>
    <row r="38" spans="1:29" x14ac:dyDescent="0.25">
      <c r="A38" s="80"/>
      <c r="B38" s="116" t="s">
        <v>84</v>
      </c>
      <c r="C38" s="124">
        <f t="shared" ref="C38:Z38" si="10">C37/C5</f>
        <v>0.60563380281690138</v>
      </c>
      <c r="D38" s="125">
        <f t="shared" si="10"/>
        <v>0.73170731707317072</v>
      </c>
      <c r="E38" s="126">
        <f t="shared" si="10"/>
        <v>0.87555555555555553</v>
      </c>
      <c r="F38" s="124">
        <f t="shared" si="10"/>
        <v>1.0389610389610389</v>
      </c>
      <c r="G38" s="125">
        <f t="shared" si="10"/>
        <v>0.84848484848484851</v>
      </c>
      <c r="H38" s="127">
        <f t="shared" si="10"/>
        <v>0.78181818181818186</v>
      </c>
      <c r="I38" s="144">
        <f t="shared" si="10"/>
        <v>0.71343283582089556</v>
      </c>
      <c r="J38" s="125">
        <f t="shared" si="10"/>
        <v>0.51698670605612995</v>
      </c>
      <c r="K38" s="126">
        <f t="shared" si="10"/>
        <v>0.50620347394540943</v>
      </c>
      <c r="L38" s="124">
        <f t="shared" si="10"/>
        <v>0.51744186046511631</v>
      </c>
      <c r="M38" s="125">
        <f t="shared" si="10"/>
        <v>0.59829059829059827</v>
      </c>
      <c r="N38" s="127">
        <f t="shared" si="10"/>
        <v>0.65676567656765672</v>
      </c>
      <c r="O38" s="144">
        <f t="shared" si="10"/>
        <v>0.73809523809523814</v>
      </c>
      <c r="P38" s="125">
        <f t="shared" si="10"/>
        <v>0.39130434782608697</v>
      </c>
      <c r="Q38" s="126">
        <f t="shared" si="10"/>
        <v>0.46846846846846846</v>
      </c>
      <c r="R38" s="124">
        <f t="shared" si="10"/>
        <v>0.47494033412887826</v>
      </c>
      <c r="S38" s="125">
        <f t="shared" si="10"/>
        <v>0.59400544959128065</v>
      </c>
      <c r="T38" s="127">
        <f t="shared" si="10"/>
        <v>0.33858267716535434</v>
      </c>
      <c r="U38" s="144">
        <f t="shared" si="10"/>
        <v>0.63054187192118227</v>
      </c>
      <c r="V38" s="125">
        <f t="shared" si="10"/>
        <v>0.65641025641025641</v>
      </c>
      <c r="W38" s="127">
        <f t="shared" si="10"/>
        <v>0.5089285714285714</v>
      </c>
      <c r="X38" s="124">
        <f t="shared" si="10"/>
        <v>0.83625730994152048</v>
      </c>
      <c r="Y38" s="125">
        <f t="shared" si="10"/>
        <v>0.57326007326007322</v>
      </c>
      <c r="Z38" s="127">
        <f t="shared" si="10"/>
        <v>0.85279187817258884</v>
      </c>
    </row>
    <row r="39" spans="1:29" x14ac:dyDescent="0.25">
      <c r="A39" s="80"/>
      <c r="B39" s="123" t="s">
        <v>85</v>
      </c>
      <c r="C39" s="124">
        <f>C29/C37</f>
        <v>1.6511627906976745</v>
      </c>
      <c r="D39" s="125">
        <f t="shared" ref="D39:W39" si="11">D29/D37</f>
        <v>1.3666666666666667</v>
      </c>
      <c r="E39" s="126">
        <f t="shared" si="11"/>
        <v>1.1421319796954315</v>
      </c>
      <c r="F39" s="124">
        <f>F29/F37</f>
        <v>0.96250000000000002</v>
      </c>
      <c r="G39" s="125">
        <f t="shared" ref="G39:H39" si="12">G29/G37</f>
        <v>1.1785714285714286</v>
      </c>
      <c r="H39" s="127">
        <f t="shared" si="12"/>
        <v>1.2790697674418605</v>
      </c>
      <c r="I39" s="144">
        <f t="shared" si="11"/>
        <v>0.24686192468619247</v>
      </c>
      <c r="J39" s="125">
        <f t="shared" si="11"/>
        <v>0.3</v>
      </c>
      <c r="K39" s="126">
        <f t="shared" si="11"/>
        <v>0.52450980392156865</v>
      </c>
      <c r="L39" s="124">
        <f t="shared" ref="L39:N39" si="13">L29/L37</f>
        <v>0.9438202247191011</v>
      </c>
      <c r="M39" s="125">
        <f t="shared" si="13"/>
        <v>0.8</v>
      </c>
      <c r="N39" s="127">
        <f t="shared" si="13"/>
        <v>0.92462311557788945</v>
      </c>
      <c r="O39" s="144">
        <f t="shared" si="11"/>
        <v>0.63440860215053763</v>
      </c>
      <c r="P39" s="125">
        <f t="shared" si="11"/>
        <v>4.1111111111111107</v>
      </c>
      <c r="Q39" s="126">
        <f t="shared" si="11"/>
        <v>1.0961538461538463</v>
      </c>
      <c r="R39" s="124">
        <f t="shared" ref="R39:T39" si="14">R29/R37</f>
        <v>0.59798994974874375</v>
      </c>
      <c r="S39" s="125">
        <f t="shared" si="14"/>
        <v>0.3577981651376147</v>
      </c>
      <c r="T39" s="127">
        <f t="shared" si="14"/>
        <v>0.66279069767441856</v>
      </c>
      <c r="U39" s="144">
        <f t="shared" si="11"/>
        <v>0.796875</v>
      </c>
      <c r="V39" s="125">
        <f t="shared" si="11"/>
        <v>0.7578125</v>
      </c>
      <c r="W39" s="127">
        <f t="shared" si="11"/>
        <v>0.49122807017543857</v>
      </c>
      <c r="X39" s="124">
        <f t="shared" ref="X39:Z39" si="15">X29/X37</f>
        <v>0.26223776223776224</v>
      </c>
      <c r="Y39" s="125">
        <f t="shared" si="15"/>
        <v>0.61980830670926512</v>
      </c>
      <c r="Z39" s="127">
        <f t="shared" si="15"/>
        <v>0.42857142857142855</v>
      </c>
    </row>
    <row r="40" spans="1:29" x14ac:dyDescent="0.25">
      <c r="A40" s="80"/>
      <c r="B40" s="123" t="s">
        <v>82</v>
      </c>
      <c r="C40" s="124">
        <f t="shared" ref="C40:Z40" si="16">C6/C37</f>
        <v>0.58139534883720934</v>
      </c>
      <c r="D40" s="125">
        <f t="shared" si="16"/>
        <v>0.44444444444444442</v>
      </c>
      <c r="E40" s="126">
        <f t="shared" si="16"/>
        <v>0.28426395939086296</v>
      </c>
      <c r="F40" s="124">
        <f t="shared" si="16"/>
        <v>0.36249999999999999</v>
      </c>
      <c r="G40" s="125">
        <f t="shared" si="16"/>
        <v>0.48809523809523808</v>
      </c>
      <c r="H40" s="127">
        <f t="shared" si="16"/>
        <v>0.51162790697674421</v>
      </c>
      <c r="I40" s="144">
        <f t="shared" si="16"/>
        <v>0.28870292887029286</v>
      </c>
      <c r="J40" s="125">
        <f t="shared" si="16"/>
        <v>0.48</v>
      </c>
      <c r="K40" s="126">
        <f t="shared" si="16"/>
        <v>0.82352941176470584</v>
      </c>
      <c r="L40" s="124">
        <f t="shared" si="16"/>
        <v>1.5617977528089888</v>
      </c>
      <c r="M40" s="125">
        <f t="shared" si="16"/>
        <v>1.6142857142857143</v>
      </c>
      <c r="N40" s="127">
        <f t="shared" si="16"/>
        <v>1.1407035175879396</v>
      </c>
      <c r="O40" s="144">
        <f t="shared" si="16"/>
        <v>0.69354838709677424</v>
      </c>
      <c r="P40" s="125">
        <f t="shared" si="16"/>
        <v>1.7777777777777777</v>
      </c>
      <c r="Q40" s="126">
        <f t="shared" si="16"/>
        <v>1</v>
      </c>
      <c r="R40" s="124">
        <f t="shared" si="16"/>
        <v>1.6381909547738693</v>
      </c>
      <c r="S40" s="125">
        <f t="shared" si="16"/>
        <v>1</v>
      </c>
      <c r="T40" s="127">
        <f t="shared" si="16"/>
        <v>2.5465116279069768</v>
      </c>
      <c r="U40" s="144">
        <f t="shared" si="16"/>
        <v>9.375E-2</v>
      </c>
      <c r="V40" s="125">
        <f t="shared" si="16"/>
        <v>0.1640625</v>
      </c>
      <c r="W40" s="127">
        <f t="shared" si="16"/>
        <v>4.3859649122807015E-2</v>
      </c>
      <c r="X40" s="124">
        <f t="shared" si="16"/>
        <v>0.26923076923076922</v>
      </c>
      <c r="Y40" s="125">
        <f t="shared" si="16"/>
        <v>0.32587859424920129</v>
      </c>
      <c r="Z40" s="127">
        <f t="shared" si="16"/>
        <v>0.25</v>
      </c>
    </row>
    <row r="41" spans="1:29" x14ac:dyDescent="0.25">
      <c r="A41" s="80"/>
      <c r="B41" s="175" t="s">
        <v>113</v>
      </c>
      <c r="C41" s="176">
        <f t="shared" ref="C41:Z41" si="17">C30/C21</f>
        <v>1</v>
      </c>
      <c r="D41" s="177">
        <f t="shared" si="17"/>
        <v>1</v>
      </c>
      <c r="E41" s="178">
        <f t="shared" si="17"/>
        <v>1</v>
      </c>
      <c r="F41" s="176">
        <f t="shared" si="17"/>
        <v>1</v>
      </c>
      <c r="G41" s="177">
        <f t="shared" si="17"/>
        <v>1</v>
      </c>
      <c r="H41" s="179">
        <f t="shared" si="17"/>
        <v>1</v>
      </c>
      <c r="I41" s="180">
        <f t="shared" si="17"/>
        <v>1.1923076923076923</v>
      </c>
      <c r="J41" s="177">
        <f t="shared" si="17"/>
        <v>0.5641025641025641</v>
      </c>
      <c r="K41" s="178">
        <f t="shared" si="17"/>
        <v>0.80434782608695654</v>
      </c>
      <c r="L41" s="176">
        <f t="shared" si="17"/>
        <v>0.65</v>
      </c>
      <c r="M41" s="177">
        <f t="shared" si="17"/>
        <v>0.82857142857142863</v>
      </c>
      <c r="N41" s="179">
        <f t="shared" si="17"/>
        <v>1.2352941176470589</v>
      </c>
      <c r="O41" s="180">
        <f t="shared" si="17"/>
        <v>0.86792452830188682</v>
      </c>
      <c r="P41" s="177">
        <f t="shared" si="17"/>
        <v>1.6666666666666667</v>
      </c>
      <c r="Q41" s="178">
        <f t="shared" si="17"/>
        <v>0.75</v>
      </c>
      <c r="R41" s="176">
        <f t="shared" si="17"/>
        <v>0.6</v>
      </c>
      <c r="S41" s="177">
        <f t="shared" si="17"/>
        <v>0.43859649122807015</v>
      </c>
      <c r="T41" s="179">
        <f t="shared" si="17"/>
        <v>0.63492063492063489</v>
      </c>
      <c r="U41" s="180">
        <f t="shared" si="17"/>
        <v>1.6666666666666667</v>
      </c>
      <c r="V41" s="177">
        <f t="shared" si="17"/>
        <v>1.4782608695652173</v>
      </c>
      <c r="W41" s="179">
        <f t="shared" si="17"/>
        <v>1.4666666666666666</v>
      </c>
      <c r="X41" s="176">
        <f t="shared" si="17"/>
        <v>0.69230769230769229</v>
      </c>
      <c r="Y41" s="177">
        <f t="shared" si="17"/>
        <v>1.7222222222222223</v>
      </c>
      <c r="Z41" s="179">
        <f t="shared" si="17"/>
        <v>1.8571428571428572</v>
      </c>
    </row>
    <row r="42" spans="1:29" x14ac:dyDescent="0.25">
      <c r="A42" s="80"/>
      <c r="B42" s="175" t="s">
        <v>112</v>
      </c>
      <c r="C42" s="181">
        <f>C6/C21</f>
        <v>1.0416666666666667</v>
      </c>
      <c r="D42" s="182">
        <f t="shared" ref="D42:Z42" si="18">D6/D21</f>
        <v>1.0256410256410255</v>
      </c>
      <c r="E42" s="183">
        <f t="shared" si="18"/>
        <v>0.7567567567567568</v>
      </c>
      <c r="F42" s="181">
        <f t="shared" si="18"/>
        <v>1.1153846153846154</v>
      </c>
      <c r="G42" s="182">
        <f t="shared" si="18"/>
        <v>2.0499999999999998</v>
      </c>
      <c r="H42" s="184">
        <f t="shared" si="18"/>
        <v>1.5714285714285714</v>
      </c>
      <c r="I42" s="185">
        <f t="shared" si="18"/>
        <v>2.6538461538461537</v>
      </c>
      <c r="J42" s="182">
        <f t="shared" si="18"/>
        <v>2.1538461538461537</v>
      </c>
      <c r="K42" s="183">
        <f t="shared" si="18"/>
        <v>3.652173913043478</v>
      </c>
      <c r="L42" s="181">
        <f t="shared" si="18"/>
        <v>6.95</v>
      </c>
      <c r="M42" s="182">
        <f t="shared" si="18"/>
        <v>3.2285714285714286</v>
      </c>
      <c r="N42" s="184">
        <f t="shared" si="18"/>
        <v>3.3382352941176472</v>
      </c>
      <c r="O42" s="185">
        <f t="shared" si="18"/>
        <v>2.4339622641509435</v>
      </c>
      <c r="P42" s="182">
        <f t="shared" si="18"/>
        <v>5.333333333333333</v>
      </c>
      <c r="Q42" s="183">
        <f t="shared" si="18"/>
        <v>2.1666666666666665</v>
      </c>
      <c r="R42" s="181">
        <f t="shared" si="18"/>
        <v>2.9636363636363638</v>
      </c>
      <c r="S42" s="182">
        <f t="shared" si="18"/>
        <v>3.8245614035087718</v>
      </c>
      <c r="T42" s="184">
        <f t="shared" si="18"/>
        <v>3.4761904761904763</v>
      </c>
      <c r="U42" s="185">
        <f t="shared" si="18"/>
        <v>0.5</v>
      </c>
      <c r="V42" s="182">
        <f t="shared" si="18"/>
        <v>0.91304347826086951</v>
      </c>
      <c r="W42" s="184">
        <f t="shared" si="18"/>
        <v>0.33333333333333331</v>
      </c>
      <c r="X42" s="181">
        <f t="shared" si="18"/>
        <v>1.9743589743589745</v>
      </c>
      <c r="Y42" s="182">
        <f t="shared" si="18"/>
        <v>2.8333333333333335</v>
      </c>
      <c r="Z42" s="184">
        <f t="shared" si="18"/>
        <v>3</v>
      </c>
    </row>
    <row r="43" spans="1:29" ht="15.75" thickBot="1" x14ac:dyDescent="0.3">
      <c r="A43" s="81"/>
      <c r="B43" s="128" t="s">
        <v>83</v>
      </c>
      <c r="C43" s="130">
        <f t="shared" ref="C43:Z43" si="19">C7+C38</f>
        <v>0.95774647887323938</v>
      </c>
      <c r="D43" s="131">
        <f t="shared" si="19"/>
        <v>1.056910569105691</v>
      </c>
      <c r="E43" s="132">
        <f t="shared" si="19"/>
        <v>1.1244444444444444</v>
      </c>
      <c r="F43" s="130">
        <f t="shared" si="19"/>
        <v>1.4155844155844155</v>
      </c>
      <c r="G43" s="131">
        <f t="shared" si="19"/>
        <v>1.2626262626262625</v>
      </c>
      <c r="H43" s="133">
        <f t="shared" si="19"/>
        <v>1.1818181818181819</v>
      </c>
      <c r="I43" s="145">
        <f t="shared" si="19"/>
        <v>0.91940298507462692</v>
      </c>
      <c r="J43" s="131">
        <f t="shared" si="19"/>
        <v>0.76514032496307238</v>
      </c>
      <c r="K43" s="132">
        <f t="shared" si="19"/>
        <v>0.92307692307692313</v>
      </c>
      <c r="L43" s="130">
        <f t="shared" si="19"/>
        <v>1.3255813953488373</v>
      </c>
      <c r="M43" s="131">
        <f t="shared" si="19"/>
        <v>1.5641025641025641</v>
      </c>
      <c r="N43" s="133">
        <f t="shared" si="19"/>
        <v>1.4059405940594059</v>
      </c>
      <c r="O43" s="145">
        <f t="shared" si="19"/>
        <v>1.25</v>
      </c>
      <c r="P43" s="131">
        <f t="shared" si="19"/>
        <v>1.0869565217391304</v>
      </c>
      <c r="Q43" s="132">
        <f t="shared" si="19"/>
        <v>0.93693693693693691</v>
      </c>
      <c r="R43" s="130">
        <f t="shared" si="19"/>
        <v>1.2529832935560861</v>
      </c>
      <c r="S43" s="131">
        <f t="shared" si="19"/>
        <v>1.1880108991825613</v>
      </c>
      <c r="T43" s="133">
        <f t="shared" si="19"/>
        <v>1.2007874015748032</v>
      </c>
      <c r="U43" s="145">
        <f t="shared" si="19"/>
        <v>0.68965517241379315</v>
      </c>
      <c r="V43" s="131">
        <f t="shared" si="19"/>
        <v>0.76410256410256405</v>
      </c>
      <c r="W43" s="133">
        <f t="shared" si="19"/>
        <v>0.53125</v>
      </c>
      <c r="X43" s="130">
        <f t="shared" si="19"/>
        <v>1.0614035087719298</v>
      </c>
      <c r="Y43" s="131">
        <f t="shared" si="19"/>
        <v>0.76007326007326004</v>
      </c>
      <c r="Z43" s="133">
        <f t="shared" si="19"/>
        <v>1.0659898477157361</v>
      </c>
    </row>
  </sheetData>
  <sortState ref="AA29:AB32">
    <sortCondition ref="AA29"/>
  </sortState>
  <mergeCells count="12">
    <mergeCell ref="X3:Z3"/>
    <mergeCell ref="U2:Z2"/>
    <mergeCell ref="C3:E3"/>
    <mergeCell ref="I3:K3"/>
    <mergeCell ref="O3:Q3"/>
    <mergeCell ref="U3:W3"/>
    <mergeCell ref="C2:H2"/>
    <mergeCell ref="F3:H3"/>
    <mergeCell ref="O2:T2"/>
    <mergeCell ref="R3:T3"/>
    <mergeCell ref="I2:N2"/>
    <mergeCell ref="L3:N3"/>
  </mergeCells>
  <pageMargins left="0.7" right="0.7" top="0.75" bottom="0.75" header="0.3" footer="0.3"/>
  <pageSetup orientation="portrait" r:id="rId1"/>
  <ignoredErrors>
    <ignoredError sqref="Q34 Q5 Q6 Q7 Q8 Q9 Q10 Q11 Q12 Q13 Q14 Q15 Q17 Q18 Q19 Q20 Q21 Q22 Q24 Q25 Q26 Q28 Q29 Q30 Q31 Q32 Q33" formula="1"/>
    <ignoredError sqref="T43 T35 T37:T40 L27:T27" evalError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J2" sqref="J2"/>
    </sheetView>
  </sheetViews>
  <sheetFormatPr defaultRowHeight="15" x14ac:dyDescent="0.25"/>
  <cols>
    <col min="1" max="1" width="4" customWidth="1"/>
    <col min="2" max="2" width="32.5703125" bestFit="1" customWidth="1"/>
    <col min="3" max="3" width="28.5703125" customWidth="1"/>
    <col min="5" max="5" width="28.5703125" customWidth="1"/>
    <col min="7" max="7" width="28.5703125" customWidth="1"/>
  </cols>
  <sheetData>
    <row r="1" spans="1:8" ht="16.5" thickBot="1" x14ac:dyDescent="0.3">
      <c r="A1" s="1"/>
      <c r="D1" s="2"/>
    </row>
    <row r="2" spans="1:8" ht="15" customHeight="1" x14ac:dyDescent="0.25">
      <c r="B2" s="345" t="s">
        <v>106</v>
      </c>
      <c r="C2" s="337" t="s">
        <v>1</v>
      </c>
      <c r="D2" s="338"/>
      <c r="E2" s="337" t="s">
        <v>2</v>
      </c>
      <c r="F2" s="338"/>
      <c r="G2" s="337" t="s">
        <v>107</v>
      </c>
      <c r="H2" s="338"/>
    </row>
    <row r="3" spans="1:8" ht="15.75" customHeight="1" thickBot="1" x14ac:dyDescent="0.3">
      <c r="B3" s="346"/>
      <c r="C3" s="29" t="s">
        <v>108</v>
      </c>
      <c r="D3" s="4" t="s">
        <v>5</v>
      </c>
      <c r="E3" s="29" t="s">
        <v>109</v>
      </c>
      <c r="F3" s="4" t="s">
        <v>5</v>
      </c>
      <c r="G3" s="29" t="s">
        <v>110</v>
      </c>
      <c r="H3" s="4" t="s">
        <v>5</v>
      </c>
    </row>
    <row r="4" spans="1:8" x14ac:dyDescent="0.25">
      <c r="A4" s="5" t="s">
        <v>8</v>
      </c>
      <c r="B4" s="6" t="s">
        <v>9</v>
      </c>
      <c r="C4" s="31">
        <f>[8]Sheet2!J1</f>
        <v>172</v>
      </c>
      <c r="D4" s="32">
        <f>SUM(C4:C4)</f>
        <v>172</v>
      </c>
      <c r="E4" s="31">
        <f>[8]Sheet3!J1</f>
        <v>117</v>
      </c>
      <c r="F4" s="32">
        <f>SUM(E4:E4)</f>
        <v>117</v>
      </c>
      <c r="G4" s="31">
        <f>[8]Sheet4!J1</f>
        <v>303</v>
      </c>
      <c r="H4" s="32">
        <f>SUM(G4:G4)</f>
        <v>303</v>
      </c>
    </row>
    <row r="5" spans="1:8" x14ac:dyDescent="0.25">
      <c r="A5" s="5"/>
      <c r="B5" s="8" t="s">
        <v>45</v>
      </c>
      <c r="C5" s="34">
        <f>[8]Sheet2!K1</f>
        <v>139</v>
      </c>
      <c r="D5" s="35">
        <f>SUM(C5:C5)</f>
        <v>139</v>
      </c>
      <c r="E5" s="34">
        <f>[8]Sheet3!K1</f>
        <v>113</v>
      </c>
      <c r="F5" s="35">
        <f>SUM(E5:E5)</f>
        <v>113</v>
      </c>
      <c r="G5" s="34">
        <f>[8]Sheet4!K1</f>
        <v>227</v>
      </c>
      <c r="H5" s="35">
        <f>SUM(G5:G5)</f>
        <v>227</v>
      </c>
    </row>
    <row r="6" spans="1:8" x14ac:dyDescent="0.25">
      <c r="A6" s="5"/>
      <c r="B6" s="10" t="s">
        <v>11</v>
      </c>
      <c r="C6" s="37">
        <f>C5/C4</f>
        <v>0.80813953488372092</v>
      </c>
      <c r="D6" s="38">
        <f t="shared" ref="D6:H6" si="0">D5/D4</f>
        <v>0.80813953488372092</v>
      </c>
      <c r="E6" s="37">
        <f t="shared" si="0"/>
        <v>0.96581196581196582</v>
      </c>
      <c r="F6" s="38">
        <f t="shared" si="0"/>
        <v>0.96581196581196582</v>
      </c>
      <c r="G6" s="37">
        <f t="shared" si="0"/>
        <v>0.74917491749174914</v>
      </c>
      <c r="H6" s="38">
        <f t="shared" si="0"/>
        <v>0.74917491749174914</v>
      </c>
    </row>
    <row r="7" spans="1:8" x14ac:dyDescent="0.25">
      <c r="A7" s="5"/>
      <c r="B7" s="12" t="s">
        <v>12</v>
      </c>
      <c r="C7" s="34">
        <f>C4-C9</f>
        <v>172</v>
      </c>
      <c r="D7" s="35">
        <f>SUM(C7:C7)</f>
        <v>172</v>
      </c>
      <c r="E7" s="34">
        <f>E4-E9</f>
        <v>117</v>
      </c>
      <c r="F7" s="35">
        <f>SUM(E7:E7)</f>
        <v>117</v>
      </c>
      <c r="G7" s="34">
        <f>G4-G9</f>
        <v>302</v>
      </c>
      <c r="H7" s="35">
        <f>SUM(G7:G7)</f>
        <v>302</v>
      </c>
    </row>
    <row r="8" spans="1:8" x14ac:dyDescent="0.25">
      <c r="A8" s="5"/>
      <c r="B8" s="13" t="s">
        <v>13</v>
      </c>
      <c r="C8" s="37">
        <f t="shared" ref="C8:H8" si="1">C7/C4</f>
        <v>1</v>
      </c>
      <c r="D8" s="38">
        <f t="shared" si="1"/>
        <v>1</v>
      </c>
      <c r="E8" s="37">
        <f t="shared" si="1"/>
        <v>1</v>
      </c>
      <c r="F8" s="38">
        <f t="shared" si="1"/>
        <v>1</v>
      </c>
      <c r="G8" s="37">
        <f t="shared" si="1"/>
        <v>0.99669966996699666</v>
      </c>
      <c r="H8" s="38">
        <f t="shared" si="1"/>
        <v>0.99669966996699666</v>
      </c>
    </row>
    <row r="9" spans="1:8" x14ac:dyDescent="0.25">
      <c r="A9" s="5"/>
      <c r="B9" s="12" t="s">
        <v>14</v>
      </c>
      <c r="C9" s="34">
        <f>[8]Sheet2!L1</f>
        <v>0</v>
      </c>
      <c r="D9" s="35">
        <f>SUM(C9:C9)</f>
        <v>0</v>
      </c>
      <c r="E9" s="34">
        <f>[8]Sheet3!L1</f>
        <v>0</v>
      </c>
      <c r="F9" s="35">
        <f>SUM(E9:E9)</f>
        <v>0</v>
      </c>
      <c r="G9" s="34">
        <f>[8]Sheet4!L1</f>
        <v>1</v>
      </c>
      <c r="H9" s="35">
        <f>SUM(G9:G9)</f>
        <v>1</v>
      </c>
    </row>
    <row r="10" spans="1:8" x14ac:dyDescent="0.25">
      <c r="A10" s="5"/>
      <c r="B10" s="14" t="s">
        <v>15</v>
      </c>
      <c r="C10" s="37">
        <f t="shared" ref="C10:H10" si="2">C9/C4</f>
        <v>0</v>
      </c>
      <c r="D10" s="38">
        <f t="shared" si="2"/>
        <v>0</v>
      </c>
      <c r="E10" s="37">
        <f t="shared" si="2"/>
        <v>0</v>
      </c>
      <c r="F10" s="38">
        <f t="shared" si="2"/>
        <v>0</v>
      </c>
      <c r="G10" s="37">
        <f t="shared" si="2"/>
        <v>3.3003300330033004E-3</v>
      </c>
      <c r="H10" s="38">
        <f t="shared" si="2"/>
        <v>3.3003300330033004E-3</v>
      </c>
    </row>
    <row r="11" spans="1:8" x14ac:dyDescent="0.25">
      <c r="A11" s="5"/>
      <c r="B11" s="12" t="s">
        <v>16</v>
      </c>
      <c r="C11" s="39">
        <v>3</v>
      </c>
      <c r="D11" s="35">
        <f>AVERAGE(C11:C11)</f>
        <v>3</v>
      </c>
      <c r="E11" s="39">
        <v>3</v>
      </c>
      <c r="F11" s="35">
        <f>AVERAGE(E11:E11)</f>
        <v>3</v>
      </c>
      <c r="G11" s="39">
        <v>3</v>
      </c>
      <c r="H11" s="35">
        <f>AVERAGE(G11:G11)</f>
        <v>3</v>
      </c>
    </row>
    <row r="12" spans="1:8" ht="15.75" thickBot="1" x14ac:dyDescent="0.3">
      <c r="A12" s="5"/>
      <c r="B12" s="16" t="s">
        <v>17</v>
      </c>
      <c r="C12" s="40">
        <v>3</v>
      </c>
      <c r="D12" s="35">
        <f>AVERAGE(C12:C12)</f>
        <v>3</v>
      </c>
      <c r="E12" s="40">
        <v>3</v>
      </c>
      <c r="F12" s="35">
        <f>AVERAGE(E12:E12)</f>
        <v>3</v>
      </c>
      <c r="G12" s="40">
        <v>3</v>
      </c>
      <c r="H12" s="35">
        <f>AVERAGE(G12:G12)</f>
        <v>3</v>
      </c>
    </row>
    <row r="13" spans="1:8" x14ac:dyDescent="0.25">
      <c r="A13" s="5" t="s">
        <v>18</v>
      </c>
      <c r="B13" s="18" t="s">
        <v>19</v>
      </c>
      <c r="C13" s="41">
        <v>0</v>
      </c>
      <c r="D13" s="32">
        <f>SUM(C13:C13)</f>
        <v>0</v>
      </c>
      <c r="E13" s="41">
        <v>0</v>
      </c>
      <c r="F13" s="32">
        <f>SUM(E13:E13)</f>
        <v>0</v>
      </c>
      <c r="G13" s="41">
        <v>0</v>
      </c>
      <c r="H13" s="32">
        <f>SUM(G13:G13)</f>
        <v>0</v>
      </c>
    </row>
    <row r="14" spans="1:8" x14ac:dyDescent="0.25">
      <c r="A14" s="5"/>
      <c r="B14" s="13" t="s">
        <v>20</v>
      </c>
      <c r="C14" s="43">
        <f>[8]Sheet2!M1</f>
        <v>0</v>
      </c>
      <c r="D14" s="44">
        <f>SUM(C14:C14)</f>
        <v>0</v>
      </c>
      <c r="E14" s="43">
        <f>[8]Sheet3!M1</f>
        <v>0</v>
      </c>
      <c r="F14" s="44">
        <f>SUM(E14:E14)</f>
        <v>0</v>
      </c>
      <c r="G14" s="43">
        <f>[8]Sheet4!M1</f>
        <v>0</v>
      </c>
      <c r="H14" s="44">
        <f>SUM(G14:G14)</f>
        <v>0</v>
      </c>
    </row>
    <row r="15" spans="1:8" x14ac:dyDescent="0.25">
      <c r="A15" s="5"/>
      <c r="B15" s="14" t="s">
        <v>21</v>
      </c>
      <c r="C15" s="37">
        <f t="shared" ref="C15:H15" si="3">C14/C4</f>
        <v>0</v>
      </c>
      <c r="D15" s="38">
        <f t="shared" si="3"/>
        <v>0</v>
      </c>
      <c r="E15" s="37">
        <f t="shared" si="3"/>
        <v>0</v>
      </c>
      <c r="F15" s="38">
        <f t="shared" si="3"/>
        <v>0</v>
      </c>
      <c r="G15" s="37">
        <f t="shared" si="3"/>
        <v>0</v>
      </c>
      <c r="H15" s="38">
        <f t="shared" si="3"/>
        <v>0</v>
      </c>
    </row>
    <row r="16" spans="1:8" x14ac:dyDescent="0.25">
      <c r="A16" s="5"/>
      <c r="B16" s="13" t="s">
        <v>22</v>
      </c>
      <c r="C16" s="45">
        <v>0</v>
      </c>
      <c r="D16" s="44">
        <f>SUM(C16:C16)</f>
        <v>0</v>
      </c>
      <c r="E16" s="45">
        <v>0</v>
      </c>
      <c r="F16" s="44">
        <f>SUM(E16:E16)</f>
        <v>0</v>
      </c>
      <c r="G16" s="45">
        <v>0</v>
      </c>
      <c r="H16" s="44">
        <f>SUM(G16:G16)</f>
        <v>0</v>
      </c>
    </row>
    <row r="17" spans="1:8" x14ac:dyDescent="0.25">
      <c r="B17" s="13" t="s">
        <v>23</v>
      </c>
      <c r="C17" s="45">
        <v>0</v>
      </c>
      <c r="D17" s="44">
        <f>SUM(C17:C17)</f>
        <v>0</v>
      </c>
      <c r="E17" s="45">
        <v>0</v>
      </c>
      <c r="F17" s="44">
        <f>SUM(E17:E17)</f>
        <v>0</v>
      </c>
      <c r="G17" s="45">
        <v>0</v>
      </c>
      <c r="H17" s="44">
        <f>SUM(G17:G17)</f>
        <v>0</v>
      </c>
    </row>
    <row r="18" spans="1:8" ht="15.75" thickBot="1" x14ac:dyDescent="0.3">
      <c r="A18" s="5"/>
      <c r="B18" s="13" t="s">
        <v>24</v>
      </c>
      <c r="C18" s="48">
        <f t="shared" ref="C18:H18" si="4">C17/C4</f>
        <v>0</v>
      </c>
      <c r="D18" s="49">
        <f t="shared" si="4"/>
        <v>0</v>
      </c>
      <c r="E18" s="48">
        <f t="shared" si="4"/>
        <v>0</v>
      </c>
      <c r="F18" s="49">
        <f t="shared" si="4"/>
        <v>0</v>
      </c>
      <c r="G18" s="48">
        <f t="shared" si="4"/>
        <v>0</v>
      </c>
      <c r="H18" s="49">
        <f t="shared" si="4"/>
        <v>0</v>
      </c>
    </row>
    <row r="19" spans="1:8" x14ac:dyDescent="0.25">
      <c r="A19" s="5" t="s">
        <v>25</v>
      </c>
      <c r="B19" s="18" t="s">
        <v>26</v>
      </c>
      <c r="C19" s="45">
        <v>5</v>
      </c>
      <c r="D19" s="44">
        <f>SUM(C19:C19)</f>
        <v>5</v>
      </c>
      <c r="E19" s="45">
        <v>35</v>
      </c>
      <c r="F19" s="44">
        <f>SUM(E19:E19)</f>
        <v>35</v>
      </c>
      <c r="G19" s="45">
        <v>63</v>
      </c>
      <c r="H19" s="44">
        <f>SUM(G19:G19)</f>
        <v>63</v>
      </c>
    </row>
    <row r="20" spans="1:8" x14ac:dyDescent="0.25">
      <c r="A20" s="5"/>
      <c r="B20" s="13" t="s">
        <v>27</v>
      </c>
      <c r="C20" s="43">
        <f>[8]Sheet2!N1</f>
        <v>10</v>
      </c>
      <c r="D20" s="44">
        <f>SUM(C20:C20)</f>
        <v>10</v>
      </c>
      <c r="E20" s="43">
        <f>[8]Sheet3!N1</f>
        <v>35</v>
      </c>
      <c r="F20" s="44">
        <f>SUM(E20:E20)</f>
        <v>35</v>
      </c>
      <c r="G20" s="43">
        <f>[8]Sheet4!N1</f>
        <v>69</v>
      </c>
      <c r="H20" s="44">
        <f>SUM(G20:G20)</f>
        <v>69</v>
      </c>
    </row>
    <row r="21" spans="1:8" x14ac:dyDescent="0.25">
      <c r="A21" s="5"/>
      <c r="B21" s="14" t="s">
        <v>28</v>
      </c>
      <c r="C21" s="37">
        <f t="shared" ref="C21:H21" si="5">C20/C4</f>
        <v>5.8139534883720929E-2</v>
      </c>
      <c r="D21" s="38">
        <f t="shared" si="5"/>
        <v>5.8139534883720929E-2</v>
      </c>
      <c r="E21" s="37">
        <f t="shared" si="5"/>
        <v>0.29914529914529914</v>
      </c>
      <c r="F21" s="38">
        <f t="shared" si="5"/>
        <v>0.29914529914529914</v>
      </c>
      <c r="G21" s="37">
        <f t="shared" si="5"/>
        <v>0.22772277227722773</v>
      </c>
      <c r="H21" s="38">
        <f t="shared" si="5"/>
        <v>0.22772277227722773</v>
      </c>
    </row>
    <row r="22" spans="1:8" x14ac:dyDescent="0.25">
      <c r="A22" s="5"/>
      <c r="B22" s="12" t="s">
        <v>29</v>
      </c>
      <c r="C22" s="39">
        <v>0</v>
      </c>
      <c r="D22" s="44">
        <f>SUM(C22:C22)</f>
        <v>0</v>
      </c>
      <c r="E22" s="39">
        <v>0</v>
      </c>
      <c r="F22" s="44">
        <f>SUM(E22:E22)</f>
        <v>0</v>
      </c>
      <c r="G22" s="39">
        <v>0</v>
      </c>
      <c r="H22" s="44">
        <f>SUM(G22:G22)</f>
        <v>0</v>
      </c>
    </row>
    <row r="23" spans="1:8" x14ac:dyDescent="0.25">
      <c r="A23" s="5"/>
      <c r="B23" s="13" t="s">
        <v>30</v>
      </c>
      <c r="C23" s="43">
        <f>[8]Sheet2!O1</f>
        <v>0</v>
      </c>
      <c r="D23" s="44">
        <f>SUM(C23:C23)</f>
        <v>0</v>
      </c>
      <c r="E23" s="43">
        <f>[8]Sheet3!O1</f>
        <v>0</v>
      </c>
      <c r="F23" s="44">
        <f>SUM(E23:E23)</f>
        <v>0</v>
      </c>
      <c r="G23" s="43">
        <f>[8]Sheet4!O1</f>
        <v>0</v>
      </c>
      <c r="H23" s="44">
        <f>SUM(G23:G23)</f>
        <v>0</v>
      </c>
    </row>
    <row r="24" spans="1:8" x14ac:dyDescent="0.25">
      <c r="A24" s="5"/>
      <c r="B24" s="14" t="s">
        <v>31</v>
      </c>
      <c r="C24" s="37">
        <f t="shared" ref="C24:H24" si="6">C23/C4</f>
        <v>0</v>
      </c>
      <c r="D24" s="38">
        <f t="shared" si="6"/>
        <v>0</v>
      </c>
      <c r="E24" s="37">
        <f t="shared" si="6"/>
        <v>0</v>
      </c>
      <c r="F24" s="38">
        <f t="shared" si="6"/>
        <v>0</v>
      </c>
      <c r="G24" s="37">
        <f t="shared" si="6"/>
        <v>0</v>
      </c>
      <c r="H24" s="38">
        <f t="shared" si="6"/>
        <v>0</v>
      </c>
    </row>
    <row r="25" spans="1:8" x14ac:dyDescent="0.25">
      <c r="A25" s="5"/>
      <c r="B25" s="12" t="s">
        <v>32</v>
      </c>
      <c r="C25" s="51">
        <v>20</v>
      </c>
      <c r="D25" s="52">
        <f>SUM(C25:C25)</f>
        <v>20</v>
      </c>
      <c r="E25" s="51">
        <v>35</v>
      </c>
      <c r="F25" s="52">
        <f>SUM(E25:E25)</f>
        <v>35</v>
      </c>
      <c r="G25" s="51">
        <v>68</v>
      </c>
      <c r="H25" s="52">
        <f>SUM(G25:G25)</f>
        <v>68</v>
      </c>
    </row>
    <row r="26" spans="1:8" x14ac:dyDescent="0.25">
      <c r="A26" s="5"/>
      <c r="B26" s="13" t="s">
        <v>33</v>
      </c>
      <c r="C26" s="43">
        <f>[8]Sheet2!P1</f>
        <v>79</v>
      </c>
      <c r="D26" s="44">
        <f>SUM(C26:C26)</f>
        <v>79</v>
      </c>
      <c r="E26" s="43">
        <f>[8]Sheet3!P1</f>
        <v>35</v>
      </c>
      <c r="F26" s="44">
        <f>SUM(E26:E26)</f>
        <v>35</v>
      </c>
      <c r="G26" s="43">
        <f>[8]Sheet4!P1</f>
        <v>104</v>
      </c>
      <c r="H26" s="44">
        <f>SUM(G26:G26)</f>
        <v>104</v>
      </c>
    </row>
    <row r="27" spans="1:8" x14ac:dyDescent="0.25">
      <c r="B27" s="13" t="s">
        <v>34</v>
      </c>
      <c r="C27" s="54">
        <f t="shared" ref="C27:H27" si="7">C26/C4</f>
        <v>0.45930232558139533</v>
      </c>
      <c r="D27" s="55">
        <f t="shared" si="7"/>
        <v>0.45930232558139533</v>
      </c>
      <c r="E27" s="54">
        <f t="shared" si="7"/>
        <v>0.29914529914529914</v>
      </c>
      <c r="F27" s="55">
        <f t="shared" si="7"/>
        <v>0.29914529914529914</v>
      </c>
      <c r="G27" s="54">
        <f t="shared" si="7"/>
        <v>0.34323432343234322</v>
      </c>
      <c r="H27" s="55">
        <f t="shared" si="7"/>
        <v>0.34323432343234322</v>
      </c>
    </row>
    <row r="28" spans="1:8" x14ac:dyDescent="0.25">
      <c r="A28" s="5"/>
      <c r="B28" s="12" t="s">
        <v>35</v>
      </c>
      <c r="C28" s="51">
        <v>0</v>
      </c>
      <c r="D28" s="52">
        <f>SUM(C28:C28)</f>
        <v>0</v>
      </c>
      <c r="E28" s="51">
        <v>0</v>
      </c>
      <c r="F28" s="52">
        <f>SUM(E28:E28)</f>
        <v>0</v>
      </c>
      <c r="G28" s="51">
        <v>2</v>
      </c>
      <c r="H28" s="52">
        <f>SUM(G28:G28)</f>
        <v>2</v>
      </c>
    </row>
    <row r="29" spans="1:8" x14ac:dyDescent="0.25">
      <c r="A29" s="5"/>
      <c r="B29" s="13" t="s">
        <v>36</v>
      </c>
      <c r="C29" s="43">
        <f>[8]Sheet2!Q1</f>
        <v>0</v>
      </c>
      <c r="D29" s="44">
        <f>SUM(C29:C29)</f>
        <v>0</v>
      </c>
      <c r="E29" s="43">
        <f>[8]Sheet3!Q1</f>
        <v>0</v>
      </c>
      <c r="F29" s="44">
        <f>SUM(E29:E29)</f>
        <v>0</v>
      </c>
      <c r="G29" s="43">
        <f>[8]Sheet4!Q1</f>
        <v>26</v>
      </c>
      <c r="H29" s="44">
        <f>SUM(G29:G29)</f>
        <v>26</v>
      </c>
    </row>
    <row r="30" spans="1:8" ht="15.75" thickBot="1" x14ac:dyDescent="0.3">
      <c r="A30" s="5"/>
      <c r="B30" s="16" t="s">
        <v>37</v>
      </c>
      <c r="C30" s="48">
        <f t="shared" ref="C30:H30" si="8">C29/C4</f>
        <v>0</v>
      </c>
      <c r="D30" s="49">
        <f t="shared" si="8"/>
        <v>0</v>
      </c>
      <c r="E30" s="48">
        <f t="shared" si="8"/>
        <v>0</v>
      </c>
      <c r="F30" s="49">
        <f t="shared" si="8"/>
        <v>0</v>
      </c>
      <c r="G30" s="48">
        <f t="shared" si="8"/>
        <v>8.5808580858085806E-2</v>
      </c>
      <c r="H30" s="49">
        <f t="shared" si="8"/>
        <v>8.5808580858085806E-2</v>
      </c>
    </row>
    <row r="31" spans="1:8" x14ac:dyDescent="0.25">
      <c r="A31" s="5" t="s">
        <v>46</v>
      </c>
      <c r="B31" s="56" t="s">
        <v>47</v>
      </c>
      <c r="C31" s="73">
        <v>84</v>
      </c>
      <c r="D31" s="58"/>
      <c r="E31" s="73">
        <v>56</v>
      </c>
      <c r="F31" s="58"/>
      <c r="G31" s="73">
        <v>184</v>
      </c>
      <c r="H31" s="59"/>
    </row>
    <row r="32" spans="1:8" x14ac:dyDescent="0.25">
      <c r="B32" s="60" t="s">
        <v>32</v>
      </c>
      <c r="C32" s="74">
        <v>13</v>
      </c>
      <c r="D32" s="63"/>
      <c r="E32" s="74">
        <v>29</v>
      </c>
      <c r="F32" s="63"/>
      <c r="G32" s="74">
        <v>84</v>
      </c>
      <c r="H32" s="28"/>
    </row>
    <row r="33" spans="2:8" x14ac:dyDescent="0.25">
      <c r="B33" s="60" t="s">
        <v>48</v>
      </c>
      <c r="C33" s="74">
        <v>2</v>
      </c>
      <c r="D33" s="63"/>
      <c r="E33" s="74">
        <v>4</v>
      </c>
      <c r="F33" s="63"/>
      <c r="G33" s="74">
        <v>31</v>
      </c>
      <c r="H33" s="28"/>
    </row>
    <row r="34" spans="2:8" ht="15.75" thickBot="1" x14ac:dyDescent="0.3">
      <c r="B34" s="64" t="s">
        <v>49</v>
      </c>
      <c r="C34" s="75">
        <v>0</v>
      </c>
      <c r="D34" s="63"/>
      <c r="E34" s="75">
        <v>0</v>
      </c>
      <c r="F34" s="63"/>
      <c r="G34" s="75">
        <v>2</v>
      </c>
      <c r="H34" s="28"/>
    </row>
    <row r="35" spans="2:8" x14ac:dyDescent="0.25">
      <c r="B35" s="18" t="s">
        <v>50</v>
      </c>
      <c r="C35" s="67">
        <v>4</v>
      </c>
      <c r="D35" s="2"/>
      <c r="E35" s="67">
        <v>2</v>
      </c>
      <c r="G35" s="68">
        <v>4</v>
      </c>
    </row>
    <row r="36" spans="2:8" ht="15.75" thickBot="1" x14ac:dyDescent="0.3">
      <c r="B36" s="64" t="s">
        <v>51</v>
      </c>
      <c r="C36" s="70">
        <v>2</v>
      </c>
      <c r="D36" s="2"/>
      <c r="E36" s="70">
        <v>2</v>
      </c>
      <c r="G36" s="71">
        <v>3</v>
      </c>
    </row>
  </sheetData>
  <mergeCells count="4">
    <mergeCell ref="B2:B3"/>
    <mergeCell ref="C2:D2"/>
    <mergeCell ref="E2:F2"/>
    <mergeCell ref="G2:H2"/>
  </mergeCells>
  <pageMargins left="0.7" right="0.7" top="0.75" bottom="0.75" header="0.3" footer="0.3"/>
  <ignoredErrors>
    <ignoredError sqref="D7:H29 D6 E6:H6 E4:H5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7"/>
  <sheetViews>
    <sheetView workbookViewId="0">
      <selection activeCell="T3" sqref="T3"/>
    </sheetView>
  </sheetViews>
  <sheetFormatPr defaultRowHeight="15" x14ac:dyDescent="0.25"/>
  <cols>
    <col min="1" max="1" width="14.42578125" bestFit="1" customWidth="1"/>
    <col min="2" max="2" width="16.140625" bestFit="1" customWidth="1"/>
    <col min="3" max="11" width="9.140625" customWidth="1"/>
    <col min="13" max="13" width="14.85546875" bestFit="1" customWidth="1"/>
  </cols>
  <sheetData>
    <row r="1" spans="1:18" ht="15.75" thickBot="1" x14ac:dyDescent="0.3"/>
    <row r="2" spans="1:18" ht="15.75" thickBot="1" x14ac:dyDescent="0.3">
      <c r="B2" s="254"/>
      <c r="C2" s="347" t="s">
        <v>1</v>
      </c>
      <c r="D2" s="348"/>
      <c r="E2" s="348"/>
      <c r="F2" s="348"/>
      <c r="G2" s="348"/>
      <c r="H2" s="348"/>
      <c r="I2" s="348"/>
      <c r="J2" s="348"/>
      <c r="K2" s="349"/>
    </row>
    <row r="3" spans="1:18" ht="30.75" thickBot="1" x14ac:dyDescent="0.3">
      <c r="B3" s="255"/>
      <c r="C3" s="256" t="s">
        <v>118</v>
      </c>
      <c r="D3" s="257" t="s">
        <v>138</v>
      </c>
      <c r="E3" s="258" t="s">
        <v>119</v>
      </c>
      <c r="F3" s="257" t="s">
        <v>139</v>
      </c>
      <c r="G3" s="257" t="s">
        <v>140</v>
      </c>
      <c r="H3" s="258" t="s">
        <v>120</v>
      </c>
      <c r="I3" s="259" t="s">
        <v>139</v>
      </c>
      <c r="J3" s="259" t="s">
        <v>140</v>
      </c>
      <c r="K3" s="260" t="s">
        <v>121</v>
      </c>
      <c r="M3" s="193" t="s">
        <v>117</v>
      </c>
      <c r="N3" s="194" t="s">
        <v>118</v>
      </c>
      <c r="O3" s="195" t="s">
        <v>119</v>
      </c>
      <c r="P3" s="196" t="s">
        <v>120</v>
      </c>
      <c r="Q3" s="197" t="s">
        <v>121</v>
      </c>
      <c r="R3" s="198" t="s">
        <v>122</v>
      </c>
    </row>
    <row r="4" spans="1:18" x14ac:dyDescent="0.25">
      <c r="A4" s="83" t="s">
        <v>67</v>
      </c>
      <c r="B4" s="199" t="s">
        <v>141</v>
      </c>
      <c r="C4" s="200">
        <v>32</v>
      </c>
      <c r="D4" s="41">
        <v>31</v>
      </c>
      <c r="E4" s="201">
        <f>F4+G4</f>
        <v>36373</v>
      </c>
      <c r="F4" s="261">
        <v>36373</v>
      </c>
      <c r="G4" s="261">
        <v>0</v>
      </c>
      <c r="H4" s="201">
        <f>I4+J4</f>
        <v>262503</v>
      </c>
      <c r="I4" s="262">
        <v>7808</v>
      </c>
      <c r="J4" s="262">
        <v>254695</v>
      </c>
      <c r="K4" s="263">
        <v>145336</v>
      </c>
      <c r="M4" s="199" t="s">
        <v>67</v>
      </c>
      <c r="N4" s="200">
        <f>SUM(C4:C5,C11:C14,C22:C24)</f>
        <v>120</v>
      </c>
      <c r="O4" s="201">
        <f>SUM(E4:E5,E11:E14,E22:E24)</f>
        <v>222670</v>
      </c>
      <c r="P4" s="202">
        <f>SUM(H4:H5,H11:H14,H22:H24)</f>
        <v>1169267</v>
      </c>
      <c r="Q4" s="203">
        <f>SUM(K4:K5,K11:K14,K22:K24)</f>
        <v>519937</v>
      </c>
      <c r="R4" s="204">
        <f>P4-Q4</f>
        <v>649330</v>
      </c>
    </row>
    <row r="5" spans="1:18" ht="15.75" thickBot="1" x14ac:dyDescent="0.3">
      <c r="A5" s="264"/>
      <c r="B5" s="8" t="s">
        <v>142</v>
      </c>
      <c r="C5" s="265">
        <v>1</v>
      </c>
      <c r="D5" s="39">
        <v>0</v>
      </c>
      <c r="E5" s="266">
        <f t="shared" ref="E5:E7" si="0">F5+G5</f>
        <v>15373</v>
      </c>
      <c r="F5" s="246">
        <v>1124</v>
      </c>
      <c r="G5" s="246">
        <v>14249</v>
      </c>
      <c r="H5" s="266">
        <f t="shared" ref="H5:H7" si="1">I5+J5</f>
        <v>67509</v>
      </c>
      <c r="I5" s="267">
        <v>251</v>
      </c>
      <c r="J5" s="267">
        <v>67258</v>
      </c>
      <c r="K5" s="268">
        <v>0</v>
      </c>
      <c r="M5" s="205" t="s">
        <v>81</v>
      </c>
      <c r="N5" s="206">
        <f>SUM(C6:C7, C15:C18,C25:C27)</f>
        <v>9</v>
      </c>
      <c r="O5" s="207">
        <f>SUM(E6:E7, E15:E18,E25:E27)</f>
        <v>26310</v>
      </c>
      <c r="P5" s="208">
        <f>SUM(H6:H7,H15:H18,H25:H27)</f>
        <v>15570</v>
      </c>
      <c r="Q5" s="209">
        <f>SUM(K6:K7,K15:K18,K25:K27)</f>
        <v>0</v>
      </c>
      <c r="R5" s="210">
        <f>P5-Q5</f>
        <v>15570</v>
      </c>
    </row>
    <row r="6" spans="1:18" ht="15.75" thickBot="1" x14ac:dyDescent="0.3">
      <c r="A6" s="83" t="s">
        <v>81</v>
      </c>
      <c r="B6" s="199" t="s">
        <v>141</v>
      </c>
      <c r="C6" s="269">
        <v>1</v>
      </c>
      <c r="D6" s="270">
        <v>0</v>
      </c>
      <c r="E6" s="271">
        <f t="shared" si="0"/>
        <v>1983</v>
      </c>
      <c r="F6" s="272">
        <v>700</v>
      </c>
      <c r="G6" s="272">
        <v>1283</v>
      </c>
      <c r="H6" s="271">
        <f t="shared" si="1"/>
        <v>3280</v>
      </c>
      <c r="I6" s="273">
        <v>300</v>
      </c>
      <c r="J6" s="273">
        <v>2980</v>
      </c>
      <c r="K6" s="204">
        <v>0</v>
      </c>
      <c r="M6" s="211" t="s">
        <v>123</v>
      </c>
      <c r="N6" s="212">
        <f>N5/N4</f>
        <v>7.4999999999999997E-2</v>
      </c>
      <c r="O6" s="213">
        <f t="shared" ref="O6:R6" si="2">O5/O4</f>
        <v>0.11815691381865541</v>
      </c>
      <c r="P6" s="214">
        <f t="shared" si="2"/>
        <v>1.3316034746554893E-2</v>
      </c>
      <c r="Q6" s="214">
        <f t="shared" si="2"/>
        <v>0</v>
      </c>
      <c r="R6" s="215">
        <f t="shared" si="2"/>
        <v>2.3978562518288081E-2</v>
      </c>
    </row>
    <row r="7" spans="1:18" ht="15.75" thickBot="1" x14ac:dyDescent="0.3">
      <c r="B7" s="205" t="s">
        <v>142</v>
      </c>
      <c r="C7" s="206">
        <v>1</v>
      </c>
      <c r="D7" s="77">
        <v>0</v>
      </c>
      <c r="E7" s="207">
        <f t="shared" si="0"/>
        <v>2545</v>
      </c>
      <c r="F7" s="274">
        <v>700</v>
      </c>
      <c r="G7" s="274">
        <v>1845</v>
      </c>
      <c r="H7" s="207">
        <f t="shared" si="1"/>
        <v>1490</v>
      </c>
      <c r="I7" s="275">
        <v>300</v>
      </c>
      <c r="J7" s="275">
        <v>1190</v>
      </c>
      <c r="K7" s="210">
        <v>0</v>
      </c>
    </row>
    <row r="8" spans="1:18" ht="15.75" thickBot="1" x14ac:dyDescent="0.3"/>
    <row r="9" spans="1:18" x14ac:dyDescent="0.25">
      <c r="C9" s="350" t="s">
        <v>2</v>
      </c>
      <c r="D9" s="351"/>
      <c r="E9" s="351"/>
      <c r="F9" s="351"/>
      <c r="G9" s="351"/>
      <c r="H9" s="351"/>
      <c r="I9" s="352"/>
      <c r="J9" s="352"/>
      <c r="K9" s="353"/>
    </row>
    <row r="10" spans="1:18" ht="30.75" thickBot="1" x14ac:dyDescent="0.3">
      <c r="C10" s="276" t="s">
        <v>118</v>
      </c>
      <c r="D10" s="277" t="s">
        <v>138</v>
      </c>
      <c r="E10" s="278" t="s">
        <v>119</v>
      </c>
      <c r="F10" s="277" t="s">
        <v>139</v>
      </c>
      <c r="G10" s="277" t="s">
        <v>140</v>
      </c>
      <c r="H10" s="278" t="s">
        <v>120</v>
      </c>
      <c r="I10" s="279" t="s">
        <v>139</v>
      </c>
      <c r="J10" s="279" t="s">
        <v>140</v>
      </c>
      <c r="K10" s="280" t="s">
        <v>121</v>
      </c>
    </row>
    <row r="11" spans="1:18" x14ac:dyDescent="0.25">
      <c r="A11" s="83" t="s">
        <v>67</v>
      </c>
      <c r="B11" s="199" t="s">
        <v>141</v>
      </c>
      <c r="C11" s="200">
        <v>32</v>
      </c>
      <c r="D11" s="41">
        <v>31</v>
      </c>
      <c r="E11" s="201">
        <f t="shared" ref="E11:E18" si="3">F11+G11</f>
        <v>36373</v>
      </c>
      <c r="F11" s="261">
        <v>36373</v>
      </c>
      <c r="G11" s="261">
        <v>0</v>
      </c>
      <c r="H11" s="201">
        <f t="shared" ref="H11:H18" si="4">I11+J11</f>
        <v>262503</v>
      </c>
      <c r="I11" s="262">
        <v>7808</v>
      </c>
      <c r="J11" s="262">
        <v>254695</v>
      </c>
      <c r="K11" s="263">
        <v>145336</v>
      </c>
    </row>
    <row r="12" spans="1:18" x14ac:dyDescent="0.25">
      <c r="A12" s="264"/>
      <c r="B12" s="249" t="s">
        <v>143</v>
      </c>
      <c r="C12" s="281">
        <v>1</v>
      </c>
      <c r="D12" s="282">
        <v>0</v>
      </c>
      <c r="E12" s="283">
        <f t="shared" si="3"/>
        <v>23579</v>
      </c>
      <c r="F12" s="284">
        <v>1092</v>
      </c>
      <c r="G12" s="284">
        <v>22487</v>
      </c>
      <c r="H12" s="283">
        <f t="shared" si="4"/>
        <v>96440</v>
      </c>
      <c r="I12" s="285">
        <v>251</v>
      </c>
      <c r="J12" s="285">
        <v>96189</v>
      </c>
      <c r="K12" s="286">
        <v>0</v>
      </c>
    </row>
    <row r="13" spans="1:18" x14ac:dyDescent="0.25">
      <c r="A13" s="264"/>
      <c r="B13" s="249" t="s">
        <v>144</v>
      </c>
      <c r="C13" s="281">
        <v>1</v>
      </c>
      <c r="D13" s="282">
        <v>0</v>
      </c>
      <c r="E13" s="283">
        <f t="shared" si="3"/>
        <v>24015</v>
      </c>
      <c r="F13" s="284">
        <v>1092</v>
      </c>
      <c r="G13" s="284">
        <v>22923</v>
      </c>
      <c r="H13" s="283">
        <f t="shared" si="4"/>
        <v>96531</v>
      </c>
      <c r="I13" s="285">
        <v>251</v>
      </c>
      <c r="J13" s="285">
        <v>96280</v>
      </c>
      <c r="K13" s="286">
        <v>0</v>
      </c>
    </row>
    <row r="14" spans="1:18" ht="15.75" thickBot="1" x14ac:dyDescent="0.3">
      <c r="A14" s="264"/>
      <c r="B14" s="249" t="s">
        <v>145</v>
      </c>
      <c r="C14" s="281">
        <v>1</v>
      </c>
      <c r="D14" s="282">
        <v>0</v>
      </c>
      <c r="E14" s="283">
        <f t="shared" si="3"/>
        <v>24115</v>
      </c>
      <c r="F14" s="284">
        <v>1092</v>
      </c>
      <c r="G14" s="284">
        <v>23023</v>
      </c>
      <c r="H14" s="283">
        <f t="shared" si="4"/>
        <v>96747</v>
      </c>
      <c r="I14" s="285">
        <v>251</v>
      </c>
      <c r="J14" s="285">
        <v>96496</v>
      </c>
      <c r="K14" s="286">
        <v>0</v>
      </c>
    </row>
    <row r="15" spans="1:18" x14ac:dyDescent="0.25">
      <c r="A15" s="83" t="s">
        <v>81</v>
      </c>
      <c r="B15" s="199" t="s">
        <v>141</v>
      </c>
      <c r="C15" s="269">
        <v>1</v>
      </c>
      <c r="D15" s="270">
        <v>0</v>
      </c>
      <c r="E15" s="271">
        <f t="shared" si="3"/>
        <v>9409</v>
      </c>
      <c r="F15" s="272">
        <v>700</v>
      </c>
      <c r="G15" s="272">
        <v>8709</v>
      </c>
      <c r="H15" s="271">
        <f t="shared" si="4"/>
        <v>5700</v>
      </c>
      <c r="I15" s="273">
        <v>300</v>
      </c>
      <c r="J15" s="273">
        <v>5400</v>
      </c>
      <c r="K15" s="204">
        <v>0</v>
      </c>
    </row>
    <row r="16" spans="1:18" x14ac:dyDescent="0.25">
      <c r="B16" s="249" t="s">
        <v>143</v>
      </c>
      <c r="C16" s="281">
        <v>1</v>
      </c>
      <c r="D16" s="282">
        <v>0</v>
      </c>
      <c r="E16" s="283">
        <f t="shared" si="3"/>
        <v>2074</v>
      </c>
      <c r="F16" s="284">
        <v>700</v>
      </c>
      <c r="G16" s="284">
        <v>1374</v>
      </c>
      <c r="H16" s="283">
        <f t="shared" si="4"/>
        <v>600</v>
      </c>
      <c r="I16" s="285">
        <v>300</v>
      </c>
      <c r="J16" s="285">
        <v>300</v>
      </c>
      <c r="K16" s="286">
        <v>0</v>
      </c>
    </row>
    <row r="17" spans="1:11" x14ac:dyDescent="0.25">
      <c r="B17" s="249" t="s">
        <v>144</v>
      </c>
      <c r="C17" s="281">
        <v>1</v>
      </c>
      <c r="D17" s="282">
        <v>0</v>
      </c>
      <c r="E17" s="283">
        <f t="shared" si="3"/>
        <v>2074</v>
      </c>
      <c r="F17" s="284">
        <v>700</v>
      </c>
      <c r="G17" s="284">
        <v>1374</v>
      </c>
      <c r="H17" s="283">
        <f t="shared" si="4"/>
        <v>600</v>
      </c>
      <c r="I17" s="285">
        <v>300</v>
      </c>
      <c r="J17" s="285">
        <v>300</v>
      </c>
      <c r="K17" s="286">
        <v>0</v>
      </c>
    </row>
    <row r="18" spans="1:11" ht="15.75" thickBot="1" x14ac:dyDescent="0.3">
      <c r="B18" s="205" t="s">
        <v>145</v>
      </c>
      <c r="C18" s="206">
        <v>1</v>
      </c>
      <c r="D18" s="77">
        <v>0</v>
      </c>
      <c r="E18" s="207">
        <f t="shared" si="3"/>
        <v>2074</v>
      </c>
      <c r="F18" s="274">
        <v>700</v>
      </c>
      <c r="G18" s="274">
        <v>1374</v>
      </c>
      <c r="H18" s="207">
        <f t="shared" si="4"/>
        <v>600</v>
      </c>
      <c r="I18" s="275">
        <v>300</v>
      </c>
      <c r="J18" s="275">
        <v>300</v>
      </c>
      <c r="K18" s="210">
        <v>0</v>
      </c>
    </row>
    <row r="19" spans="1:11" ht="15.75" thickBot="1" x14ac:dyDescent="0.3"/>
    <row r="20" spans="1:11" x14ac:dyDescent="0.25">
      <c r="C20" s="336" t="s">
        <v>3</v>
      </c>
      <c r="D20" s="337"/>
      <c r="E20" s="337"/>
      <c r="F20" s="337"/>
      <c r="G20" s="337"/>
      <c r="H20" s="337"/>
      <c r="I20" s="337"/>
      <c r="J20" s="337"/>
      <c r="K20" s="338"/>
    </row>
    <row r="21" spans="1:11" ht="30.75" thickBot="1" x14ac:dyDescent="0.3">
      <c r="C21" s="276" t="s">
        <v>118</v>
      </c>
      <c r="D21" s="277" t="s">
        <v>138</v>
      </c>
      <c r="E21" s="278" t="s">
        <v>119</v>
      </c>
      <c r="F21" s="277" t="s">
        <v>139</v>
      </c>
      <c r="G21" s="277" t="s">
        <v>140</v>
      </c>
      <c r="H21" s="278" t="s">
        <v>120</v>
      </c>
      <c r="I21" s="279" t="s">
        <v>139</v>
      </c>
      <c r="J21" s="279" t="s">
        <v>140</v>
      </c>
      <c r="K21" s="280" t="s">
        <v>121</v>
      </c>
    </row>
    <row r="22" spans="1:11" x14ac:dyDescent="0.25">
      <c r="A22" s="83" t="s">
        <v>67</v>
      </c>
      <c r="B22" s="199" t="s">
        <v>141</v>
      </c>
      <c r="C22" s="200">
        <v>50</v>
      </c>
      <c r="D22" s="41">
        <v>49</v>
      </c>
      <c r="E22" s="201">
        <f>F22+G22</f>
        <v>57158</v>
      </c>
      <c r="F22" s="261">
        <v>57158</v>
      </c>
      <c r="G22" s="261">
        <v>0</v>
      </c>
      <c r="H22" s="201">
        <f>I22+J22</f>
        <v>278814</v>
      </c>
      <c r="I22" s="262">
        <v>11879</v>
      </c>
      <c r="J22" s="262">
        <v>266935</v>
      </c>
      <c r="K22" s="263">
        <v>229265</v>
      </c>
    </row>
    <row r="23" spans="1:11" x14ac:dyDescent="0.25">
      <c r="A23" s="264"/>
      <c r="B23" s="249" t="s">
        <v>146</v>
      </c>
      <c r="C23" s="281">
        <v>1</v>
      </c>
      <c r="D23" s="282">
        <v>0</v>
      </c>
      <c r="E23" s="283">
        <f t="shared" ref="E23:E27" si="5">F23+G23</f>
        <v>2816</v>
      </c>
      <c r="F23" s="284">
        <v>1115</v>
      </c>
      <c r="G23" s="284">
        <v>1701</v>
      </c>
      <c r="H23" s="283">
        <f t="shared" ref="H23:H27" si="6">I23+J23</f>
        <v>7940</v>
      </c>
      <c r="I23" s="285">
        <v>251</v>
      </c>
      <c r="J23" s="285">
        <v>7689</v>
      </c>
      <c r="K23" s="286">
        <v>0</v>
      </c>
    </row>
    <row r="24" spans="1:11" ht="15.75" thickBot="1" x14ac:dyDescent="0.3">
      <c r="A24" s="264"/>
      <c r="B24" s="249" t="s">
        <v>147</v>
      </c>
      <c r="C24" s="281">
        <v>1</v>
      </c>
      <c r="D24" s="282">
        <v>0</v>
      </c>
      <c r="E24" s="283">
        <f t="shared" si="5"/>
        <v>2868</v>
      </c>
      <c r="F24" s="284">
        <v>1115</v>
      </c>
      <c r="G24" s="284">
        <v>1753</v>
      </c>
      <c r="H24" s="283">
        <f t="shared" si="6"/>
        <v>280</v>
      </c>
      <c r="I24" s="285">
        <v>252</v>
      </c>
      <c r="J24" s="285">
        <v>28</v>
      </c>
      <c r="K24" s="286">
        <v>0</v>
      </c>
    </row>
    <row r="25" spans="1:11" x14ac:dyDescent="0.25">
      <c r="A25" s="83" t="s">
        <v>81</v>
      </c>
      <c r="B25" s="199" t="s">
        <v>141</v>
      </c>
      <c r="C25" s="269">
        <v>1</v>
      </c>
      <c r="D25" s="270">
        <v>0</v>
      </c>
      <c r="E25" s="271">
        <f t="shared" si="5"/>
        <v>3867</v>
      </c>
      <c r="F25" s="272">
        <v>700</v>
      </c>
      <c r="G25" s="272">
        <v>3167</v>
      </c>
      <c r="H25" s="271">
        <f t="shared" si="6"/>
        <v>2100</v>
      </c>
      <c r="I25" s="273">
        <v>300</v>
      </c>
      <c r="J25" s="273">
        <v>1800</v>
      </c>
      <c r="K25" s="204">
        <v>0</v>
      </c>
    </row>
    <row r="26" spans="1:11" x14ac:dyDescent="0.25">
      <c r="B26" s="249" t="s">
        <v>146</v>
      </c>
      <c r="C26" s="281">
        <v>1</v>
      </c>
      <c r="D26" s="282">
        <v>0</v>
      </c>
      <c r="E26" s="283">
        <f t="shared" si="5"/>
        <v>1410</v>
      </c>
      <c r="F26" s="284">
        <v>700</v>
      </c>
      <c r="G26" s="284">
        <v>710</v>
      </c>
      <c r="H26" s="283">
        <f t="shared" si="6"/>
        <v>600</v>
      </c>
      <c r="I26" s="285">
        <v>300</v>
      </c>
      <c r="J26" s="285">
        <v>300</v>
      </c>
      <c r="K26" s="286">
        <v>0</v>
      </c>
    </row>
    <row r="27" spans="1:11" ht="15.75" thickBot="1" x14ac:dyDescent="0.3">
      <c r="B27" s="205" t="s">
        <v>147</v>
      </c>
      <c r="C27" s="206">
        <v>1</v>
      </c>
      <c r="D27" s="77">
        <v>0</v>
      </c>
      <c r="E27" s="207">
        <f t="shared" si="5"/>
        <v>874</v>
      </c>
      <c r="F27" s="274">
        <v>700</v>
      </c>
      <c r="G27" s="274">
        <v>174</v>
      </c>
      <c r="H27" s="207">
        <f t="shared" si="6"/>
        <v>600</v>
      </c>
      <c r="I27" s="275">
        <v>300</v>
      </c>
      <c r="J27" s="275">
        <v>300</v>
      </c>
      <c r="K27" s="210">
        <v>0</v>
      </c>
    </row>
  </sheetData>
  <mergeCells count="3">
    <mergeCell ref="C2:K2"/>
    <mergeCell ref="C9:K9"/>
    <mergeCell ref="C20:K20"/>
  </mergeCells>
  <pageMargins left="0.7" right="0.7" top="0.75" bottom="0.75" header="0.3" footer="0.3"/>
  <ignoredErrors>
    <ignoredError sqref="N4:R5" formulaRange="1"/>
  </ignoredErrors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5"/>
  <sheetViews>
    <sheetView workbookViewId="0">
      <selection activeCell="T3" sqref="T3"/>
    </sheetView>
  </sheetViews>
  <sheetFormatPr defaultRowHeight="15" x14ac:dyDescent="0.25"/>
  <cols>
    <col min="1" max="1" width="14.42578125" bestFit="1" customWidth="1"/>
    <col min="2" max="2" width="12.42578125" bestFit="1" customWidth="1"/>
    <col min="3" max="12" width="9.140625" customWidth="1"/>
    <col min="13" max="13" width="14.85546875" bestFit="1" customWidth="1"/>
  </cols>
  <sheetData>
    <row r="1" spans="1:18" ht="15.75" thickBot="1" x14ac:dyDescent="0.3"/>
    <row r="2" spans="1:18" ht="15.75" thickBot="1" x14ac:dyDescent="0.3">
      <c r="B2" s="254"/>
      <c r="C2" s="347" t="s">
        <v>1</v>
      </c>
      <c r="D2" s="348"/>
      <c r="E2" s="348"/>
      <c r="F2" s="348"/>
      <c r="G2" s="348"/>
      <c r="H2" s="348"/>
      <c r="I2" s="348"/>
      <c r="J2" s="348"/>
      <c r="K2" s="349"/>
    </row>
    <row r="3" spans="1:18" ht="30.75" thickBot="1" x14ac:dyDescent="0.3">
      <c r="B3" s="255"/>
      <c r="C3" s="256" t="s">
        <v>118</v>
      </c>
      <c r="D3" s="257" t="s">
        <v>138</v>
      </c>
      <c r="E3" s="258" t="s">
        <v>119</v>
      </c>
      <c r="F3" s="257" t="s">
        <v>139</v>
      </c>
      <c r="G3" s="257" t="s">
        <v>140</v>
      </c>
      <c r="H3" s="258" t="s">
        <v>120</v>
      </c>
      <c r="I3" s="259" t="s">
        <v>139</v>
      </c>
      <c r="J3" s="259" t="s">
        <v>140</v>
      </c>
      <c r="K3" s="260" t="s">
        <v>121</v>
      </c>
      <c r="M3" s="193" t="s">
        <v>117</v>
      </c>
      <c r="N3" s="194" t="s">
        <v>118</v>
      </c>
      <c r="O3" s="195" t="s">
        <v>119</v>
      </c>
      <c r="P3" s="196" t="s">
        <v>120</v>
      </c>
      <c r="Q3" s="197" t="s">
        <v>121</v>
      </c>
      <c r="R3" s="198" t="s">
        <v>122</v>
      </c>
    </row>
    <row r="4" spans="1:18" x14ac:dyDescent="0.25">
      <c r="A4" s="83" t="s">
        <v>105</v>
      </c>
      <c r="B4" s="199" t="s">
        <v>141</v>
      </c>
      <c r="C4" s="200">
        <v>39</v>
      </c>
      <c r="D4" s="41">
        <v>34</v>
      </c>
      <c r="E4" s="201">
        <f>F4+G4</f>
        <v>42930</v>
      </c>
      <c r="F4" s="261">
        <v>42918</v>
      </c>
      <c r="G4" s="261">
        <v>12</v>
      </c>
      <c r="H4" s="201">
        <f>I4+J4</f>
        <v>468151</v>
      </c>
      <c r="I4" s="262">
        <v>12708</v>
      </c>
      <c r="J4" s="262">
        <v>455443</v>
      </c>
      <c r="K4" s="263">
        <v>425019</v>
      </c>
      <c r="M4" s="199" t="s">
        <v>124</v>
      </c>
      <c r="N4" s="200">
        <f>SUM(C4:C5,C11:C13,C20:C22)</f>
        <v>234</v>
      </c>
      <c r="O4" s="201">
        <f>SUM(E4:E5,E11:E13,E20:E22)</f>
        <v>274842</v>
      </c>
      <c r="P4" s="202">
        <f>SUM(H4:H5,H11:H13,H20:H22)</f>
        <v>2644933</v>
      </c>
      <c r="Q4" s="203">
        <f>SUM(K4:K5,K11:K13,K20:K22)</f>
        <v>2237078</v>
      </c>
      <c r="R4" s="204">
        <f>P4-Q4</f>
        <v>407855</v>
      </c>
    </row>
    <row r="5" spans="1:18" ht="15.75" thickBot="1" x14ac:dyDescent="0.3">
      <c r="A5" s="264"/>
      <c r="B5" s="249" t="s">
        <v>148</v>
      </c>
      <c r="C5" s="281">
        <v>1</v>
      </c>
      <c r="D5" s="282">
        <v>0</v>
      </c>
      <c r="E5" s="283">
        <f t="shared" ref="E5:E7" si="0">F5+G5</f>
        <v>1260</v>
      </c>
      <c r="F5" s="284">
        <v>1254</v>
      </c>
      <c r="G5" s="284">
        <v>6</v>
      </c>
      <c r="H5" s="283">
        <f t="shared" ref="H5:H7" si="1">I5+J5</f>
        <v>1061</v>
      </c>
      <c r="I5" s="285">
        <v>373</v>
      </c>
      <c r="J5" s="285">
        <v>688</v>
      </c>
      <c r="K5" s="286">
        <v>0</v>
      </c>
      <c r="M5" s="205" t="s">
        <v>81</v>
      </c>
      <c r="N5" s="206">
        <f>SUM(C6:C7,C14:C16,C23:C25)</f>
        <v>26</v>
      </c>
      <c r="O5" s="207">
        <f>SUM(E6:E7,E14:E16,E23:E25)</f>
        <v>47504</v>
      </c>
      <c r="P5" s="208">
        <f>SUM(H6:H7,H14:H16,H23:H25)</f>
        <v>23160</v>
      </c>
      <c r="Q5" s="209">
        <f>SUM(K6:K7,K14:K16,K23:K25)</f>
        <v>0</v>
      </c>
      <c r="R5" s="210">
        <f>P5-Q5</f>
        <v>23160</v>
      </c>
    </row>
    <row r="6" spans="1:18" ht="15.75" thickBot="1" x14ac:dyDescent="0.3">
      <c r="A6" s="83" t="s">
        <v>81</v>
      </c>
      <c r="B6" s="199" t="s">
        <v>141</v>
      </c>
      <c r="C6" s="269">
        <v>1</v>
      </c>
      <c r="D6" s="270">
        <v>0</v>
      </c>
      <c r="E6" s="271">
        <f t="shared" si="0"/>
        <v>2697</v>
      </c>
      <c r="F6" s="272">
        <v>700</v>
      </c>
      <c r="G6" s="272">
        <v>1997</v>
      </c>
      <c r="H6" s="271">
        <f t="shared" si="1"/>
        <v>2100</v>
      </c>
      <c r="I6" s="273">
        <v>300</v>
      </c>
      <c r="J6" s="273">
        <v>1800</v>
      </c>
      <c r="K6" s="204">
        <v>0</v>
      </c>
      <c r="M6" s="211" t="s">
        <v>123</v>
      </c>
      <c r="N6" s="212">
        <f>N5/N4</f>
        <v>0.1111111111111111</v>
      </c>
      <c r="O6" s="213">
        <f t="shared" ref="O6:R6" si="2">O5/O4</f>
        <v>0.17284112326354778</v>
      </c>
      <c r="P6" s="214">
        <f t="shared" si="2"/>
        <v>8.7563654731518722E-3</v>
      </c>
      <c r="Q6" s="214">
        <f t="shared" si="2"/>
        <v>0</v>
      </c>
      <c r="R6" s="215">
        <f t="shared" si="2"/>
        <v>5.6784886785744934E-2</v>
      </c>
    </row>
    <row r="7" spans="1:18" ht="15.75" thickBot="1" x14ac:dyDescent="0.3">
      <c r="B7" s="205" t="s">
        <v>148</v>
      </c>
      <c r="C7" s="206">
        <v>1</v>
      </c>
      <c r="D7" s="77">
        <v>0</v>
      </c>
      <c r="E7" s="207">
        <f t="shared" si="0"/>
        <v>1317</v>
      </c>
      <c r="F7" s="274">
        <v>700</v>
      </c>
      <c r="G7" s="274">
        <v>617</v>
      </c>
      <c r="H7" s="207">
        <f t="shared" si="1"/>
        <v>600</v>
      </c>
      <c r="I7" s="275">
        <v>300</v>
      </c>
      <c r="J7" s="275">
        <v>300</v>
      </c>
      <c r="K7" s="210">
        <v>0</v>
      </c>
    </row>
    <row r="8" spans="1:18" ht="15.75" thickBot="1" x14ac:dyDescent="0.3"/>
    <row r="9" spans="1:18" x14ac:dyDescent="0.25">
      <c r="C9" s="350" t="s">
        <v>2</v>
      </c>
      <c r="D9" s="351"/>
      <c r="E9" s="351"/>
      <c r="F9" s="351"/>
      <c r="G9" s="351"/>
      <c r="H9" s="351"/>
      <c r="I9" s="352"/>
      <c r="J9" s="352"/>
      <c r="K9" s="353"/>
    </row>
    <row r="10" spans="1:18" ht="30.75" thickBot="1" x14ac:dyDescent="0.3">
      <c r="C10" s="276" t="s">
        <v>118</v>
      </c>
      <c r="D10" s="277" t="s">
        <v>138</v>
      </c>
      <c r="E10" s="278" t="s">
        <v>119</v>
      </c>
      <c r="F10" s="277" t="s">
        <v>139</v>
      </c>
      <c r="G10" s="277" t="s">
        <v>140</v>
      </c>
      <c r="H10" s="278" t="s">
        <v>120</v>
      </c>
      <c r="I10" s="279" t="s">
        <v>139</v>
      </c>
      <c r="J10" s="279" t="s">
        <v>140</v>
      </c>
      <c r="K10" s="280" t="s">
        <v>121</v>
      </c>
    </row>
    <row r="11" spans="1:18" x14ac:dyDescent="0.25">
      <c r="A11" s="83" t="s">
        <v>105</v>
      </c>
      <c r="B11" s="199" t="s">
        <v>141</v>
      </c>
      <c r="C11" s="200">
        <v>84</v>
      </c>
      <c r="D11" s="41">
        <v>79</v>
      </c>
      <c r="E11" s="201">
        <f t="shared" ref="E11:E16" si="3">F11+G11</f>
        <v>98398</v>
      </c>
      <c r="F11" s="261">
        <v>98392</v>
      </c>
      <c r="G11" s="261">
        <v>6</v>
      </c>
      <c r="H11" s="201">
        <f t="shared" ref="H11:H16" si="4">I11+J11</f>
        <v>993750</v>
      </c>
      <c r="I11" s="262">
        <v>27422</v>
      </c>
      <c r="J11" s="262">
        <v>966328</v>
      </c>
      <c r="K11" s="263">
        <v>918839</v>
      </c>
    </row>
    <row r="12" spans="1:18" x14ac:dyDescent="0.25">
      <c r="A12" s="264"/>
      <c r="B12" s="249" t="s">
        <v>149</v>
      </c>
      <c r="C12" s="281">
        <v>8</v>
      </c>
      <c r="D12" s="282">
        <v>0</v>
      </c>
      <c r="E12" s="283">
        <f t="shared" si="3"/>
        <v>9285</v>
      </c>
      <c r="F12" s="284">
        <v>8743</v>
      </c>
      <c r="G12" s="284">
        <v>542</v>
      </c>
      <c r="H12" s="283">
        <f t="shared" si="4"/>
        <v>61200</v>
      </c>
      <c r="I12" s="285">
        <v>2918</v>
      </c>
      <c r="J12" s="285">
        <v>58282</v>
      </c>
      <c r="K12" s="286">
        <v>0</v>
      </c>
    </row>
    <row r="13" spans="1:18" ht="15.75" thickBot="1" x14ac:dyDescent="0.3">
      <c r="A13" s="264"/>
      <c r="B13" s="249" t="s">
        <v>150</v>
      </c>
      <c r="C13" s="281">
        <v>8</v>
      </c>
      <c r="D13" s="282">
        <v>0</v>
      </c>
      <c r="E13" s="283">
        <f t="shared" si="3"/>
        <v>9293</v>
      </c>
      <c r="F13" s="284">
        <v>8743</v>
      </c>
      <c r="G13" s="284">
        <v>550</v>
      </c>
      <c r="H13" s="283">
        <f t="shared" si="4"/>
        <v>61210</v>
      </c>
      <c r="I13" s="285">
        <v>2918</v>
      </c>
      <c r="J13" s="285">
        <v>58292</v>
      </c>
      <c r="K13" s="286">
        <v>0</v>
      </c>
    </row>
    <row r="14" spans="1:18" x14ac:dyDescent="0.25">
      <c r="A14" s="83" t="s">
        <v>81</v>
      </c>
      <c r="B14" s="199" t="s">
        <v>141</v>
      </c>
      <c r="C14" s="269">
        <v>1</v>
      </c>
      <c r="D14" s="270">
        <v>0</v>
      </c>
      <c r="E14" s="271">
        <f t="shared" si="3"/>
        <v>4801</v>
      </c>
      <c r="F14" s="272">
        <v>700</v>
      </c>
      <c r="G14" s="272">
        <v>4101</v>
      </c>
      <c r="H14" s="271">
        <f t="shared" si="4"/>
        <v>3060</v>
      </c>
      <c r="I14" s="273">
        <v>300</v>
      </c>
      <c r="J14" s="273">
        <v>2760</v>
      </c>
      <c r="K14" s="204">
        <v>0</v>
      </c>
    </row>
    <row r="15" spans="1:18" x14ac:dyDescent="0.25">
      <c r="B15" s="249" t="s">
        <v>149</v>
      </c>
      <c r="C15" s="281">
        <v>1</v>
      </c>
      <c r="D15" s="282">
        <v>0</v>
      </c>
      <c r="E15" s="283">
        <f t="shared" si="3"/>
        <v>1410</v>
      </c>
      <c r="F15" s="284">
        <v>700</v>
      </c>
      <c r="G15" s="284">
        <v>710</v>
      </c>
      <c r="H15" s="283">
        <f t="shared" si="4"/>
        <v>600</v>
      </c>
      <c r="I15" s="285">
        <v>300</v>
      </c>
      <c r="J15" s="285">
        <v>300</v>
      </c>
      <c r="K15" s="286">
        <v>0</v>
      </c>
    </row>
    <row r="16" spans="1:18" ht="15.75" thickBot="1" x14ac:dyDescent="0.3">
      <c r="B16" s="205" t="s">
        <v>150</v>
      </c>
      <c r="C16" s="206">
        <v>8</v>
      </c>
      <c r="D16" s="77">
        <v>0</v>
      </c>
      <c r="E16" s="207">
        <f t="shared" si="3"/>
        <v>11280</v>
      </c>
      <c r="F16" s="274">
        <v>5600</v>
      </c>
      <c r="G16" s="274">
        <v>5680</v>
      </c>
      <c r="H16" s="207">
        <f t="shared" si="4"/>
        <v>4800</v>
      </c>
      <c r="I16" s="275">
        <v>2400</v>
      </c>
      <c r="J16" s="275">
        <v>2400</v>
      </c>
      <c r="K16" s="210">
        <v>0</v>
      </c>
    </row>
    <row r="17" spans="1:11" ht="15.75" thickBot="1" x14ac:dyDescent="0.3"/>
    <row r="18" spans="1:11" x14ac:dyDescent="0.25">
      <c r="C18" s="336" t="s">
        <v>3</v>
      </c>
      <c r="D18" s="337"/>
      <c r="E18" s="337"/>
      <c r="F18" s="337"/>
      <c r="G18" s="337"/>
      <c r="H18" s="337"/>
      <c r="I18" s="337"/>
      <c r="J18" s="337"/>
      <c r="K18" s="338"/>
    </row>
    <row r="19" spans="1:11" ht="30.75" thickBot="1" x14ac:dyDescent="0.3">
      <c r="C19" s="276" t="s">
        <v>118</v>
      </c>
      <c r="D19" s="277" t="s">
        <v>138</v>
      </c>
      <c r="E19" s="278" t="s">
        <v>119</v>
      </c>
      <c r="F19" s="277" t="s">
        <v>139</v>
      </c>
      <c r="G19" s="277" t="s">
        <v>140</v>
      </c>
      <c r="H19" s="278" t="s">
        <v>120</v>
      </c>
      <c r="I19" s="279" t="s">
        <v>139</v>
      </c>
      <c r="J19" s="279" t="s">
        <v>140</v>
      </c>
      <c r="K19" s="280" t="s">
        <v>121</v>
      </c>
    </row>
    <row r="20" spans="1:11" x14ac:dyDescent="0.25">
      <c r="A20" s="83" t="s">
        <v>105</v>
      </c>
      <c r="B20" s="199" t="s">
        <v>141</v>
      </c>
      <c r="C20" s="200">
        <v>82</v>
      </c>
      <c r="D20" s="41">
        <v>77</v>
      </c>
      <c r="E20" s="201">
        <f>F20+G20</f>
        <v>99855</v>
      </c>
      <c r="F20" s="261">
        <v>99849</v>
      </c>
      <c r="G20" s="261">
        <v>6</v>
      </c>
      <c r="H20" s="201">
        <f>I20+J20</f>
        <v>964851</v>
      </c>
      <c r="I20" s="262">
        <v>26811</v>
      </c>
      <c r="J20" s="262">
        <v>938040</v>
      </c>
      <c r="K20" s="263">
        <v>893220</v>
      </c>
    </row>
    <row r="21" spans="1:11" x14ac:dyDescent="0.25">
      <c r="A21" s="264"/>
      <c r="B21" s="249" t="s">
        <v>149</v>
      </c>
      <c r="C21" s="281">
        <v>6</v>
      </c>
      <c r="D21" s="282">
        <v>0</v>
      </c>
      <c r="E21" s="283">
        <f t="shared" ref="E21:E25" si="5">F21+G21</f>
        <v>6872</v>
      </c>
      <c r="F21" s="284">
        <v>6480</v>
      </c>
      <c r="G21" s="284">
        <v>392</v>
      </c>
      <c r="H21" s="283">
        <f t="shared" ref="H21:H25" si="6">I21+J21</f>
        <v>47311</v>
      </c>
      <c r="I21" s="285">
        <v>2196</v>
      </c>
      <c r="J21" s="285">
        <v>45115</v>
      </c>
      <c r="K21" s="286">
        <v>0</v>
      </c>
    </row>
    <row r="22" spans="1:11" ht="15.75" thickBot="1" x14ac:dyDescent="0.3">
      <c r="A22" s="264"/>
      <c r="B22" s="249" t="s">
        <v>150</v>
      </c>
      <c r="C22" s="281">
        <v>6</v>
      </c>
      <c r="D22" s="282">
        <v>0</v>
      </c>
      <c r="E22" s="283">
        <f t="shared" si="5"/>
        <v>6949</v>
      </c>
      <c r="F22" s="284">
        <v>6483</v>
      </c>
      <c r="G22" s="284">
        <v>466</v>
      </c>
      <c r="H22" s="283">
        <f t="shared" si="6"/>
        <v>47399</v>
      </c>
      <c r="I22" s="285">
        <v>2196</v>
      </c>
      <c r="J22" s="285">
        <v>45203</v>
      </c>
      <c r="K22" s="286">
        <v>0</v>
      </c>
    </row>
    <row r="23" spans="1:11" x14ac:dyDescent="0.25">
      <c r="A23" s="83" t="s">
        <v>81</v>
      </c>
      <c r="B23" s="199" t="s">
        <v>141</v>
      </c>
      <c r="C23" s="269">
        <v>1</v>
      </c>
      <c r="D23" s="270">
        <v>0</v>
      </c>
      <c r="E23" s="271">
        <f t="shared" si="5"/>
        <v>7669</v>
      </c>
      <c r="F23" s="272">
        <v>700</v>
      </c>
      <c r="G23" s="272">
        <v>6969</v>
      </c>
      <c r="H23" s="271">
        <f t="shared" si="6"/>
        <v>4200</v>
      </c>
      <c r="I23" s="273">
        <v>300</v>
      </c>
      <c r="J23" s="273">
        <v>3900</v>
      </c>
      <c r="K23" s="204">
        <v>0</v>
      </c>
    </row>
    <row r="24" spans="1:11" x14ac:dyDescent="0.25">
      <c r="B24" s="249" t="s">
        <v>149</v>
      </c>
      <c r="C24" s="281">
        <v>1</v>
      </c>
      <c r="D24" s="282">
        <v>0</v>
      </c>
      <c r="E24" s="283">
        <f t="shared" si="5"/>
        <v>1410</v>
      </c>
      <c r="F24" s="284">
        <v>700</v>
      </c>
      <c r="G24" s="284">
        <v>710</v>
      </c>
      <c r="H24" s="283">
        <f t="shared" si="6"/>
        <v>600</v>
      </c>
      <c r="I24" s="285">
        <v>300</v>
      </c>
      <c r="J24" s="285">
        <v>300</v>
      </c>
      <c r="K24" s="286">
        <v>0</v>
      </c>
    </row>
    <row r="25" spans="1:11" ht="15.75" thickBot="1" x14ac:dyDescent="0.3">
      <c r="B25" s="205" t="s">
        <v>150</v>
      </c>
      <c r="C25" s="206">
        <v>12</v>
      </c>
      <c r="D25" s="77">
        <v>0</v>
      </c>
      <c r="E25" s="207">
        <f t="shared" si="5"/>
        <v>16920</v>
      </c>
      <c r="F25" s="274">
        <v>8400</v>
      </c>
      <c r="G25" s="274">
        <v>8520</v>
      </c>
      <c r="H25" s="207">
        <f t="shared" si="6"/>
        <v>7200</v>
      </c>
      <c r="I25" s="275">
        <v>3600</v>
      </c>
      <c r="J25" s="275">
        <v>3600</v>
      </c>
      <c r="K25" s="210">
        <v>0</v>
      </c>
    </row>
  </sheetData>
  <mergeCells count="3">
    <mergeCell ref="C2:K2"/>
    <mergeCell ref="C9:K9"/>
    <mergeCell ref="C18:K18"/>
  </mergeCells>
  <pageMargins left="0.7" right="0.7" top="0.75" bottom="0.75" header="0.3" footer="0.3"/>
  <ignoredErrors>
    <ignoredError sqref="N4:Q5" formulaRange="1"/>
  </ignoredErrors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3"/>
  <sheetViews>
    <sheetView workbookViewId="0">
      <selection activeCell="T3" sqref="T3"/>
    </sheetView>
  </sheetViews>
  <sheetFormatPr defaultRowHeight="15" x14ac:dyDescent="0.25"/>
  <cols>
    <col min="1" max="1" width="14.42578125" bestFit="1" customWidth="1"/>
    <col min="2" max="2" width="17.5703125" bestFit="1" customWidth="1"/>
    <col min="3" max="11" width="9.140625" customWidth="1"/>
    <col min="13" max="13" width="14.85546875" bestFit="1" customWidth="1"/>
  </cols>
  <sheetData>
    <row r="1" spans="1:18" ht="15.75" thickBot="1" x14ac:dyDescent="0.3"/>
    <row r="2" spans="1:18" ht="15.75" thickBot="1" x14ac:dyDescent="0.3">
      <c r="B2" s="254"/>
      <c r="C2" s="347" t="s">
        <v>1</v>
      </c>
      <c r="D2" s="348"/>
      <c r="E2" s="348"/>
      <c r="F2" s="348"/>
      <c r="G2" s="348"/>
      <c r="H2" s="348"/>
      <c r="I2" s="348"/>
      <c r="J2" s="348"/>
      <c r="K2" s="349"/>
    </row>
    <row r="3" spans="1:18" ht="30.75" thickBot="1" x14ac:dyDescent="0.3">
      <c r="B3" s="255"/>
      <c r="C3" s="256" t="s">
        <v>118</v>
      </c>
      <c r="D3" s="257" t="s">
        <v>138</v>
      </c>
      <c r="E3" s="258" t="s">
        <v>119</v>
      </c>
      <c r="F3" s="257" t="s">
        <v>139</v>
      </c>
      <c r="G3" s="257" t="s">
        <v>140</v>
      </c>
      <c r="H3" s="258" t="s">
        <v>120</v>
      </c>
      <c r="I3" s="259" t="s">
        <v>139</v>
      </c>
      <c r="J3" s="259" t="s">
        <v>140</v>
      </c>
      <c r="K3" s="260" t="s">
        <v>121</v>
      </c>
      <c r="M3" s="193" t="s">
        <v>117</v>
      </c>
      <c r="N3" s="194" t="s">
        <v>118</v>
      </c>
      <c r="O3" s="195" t="s">
        <v>119</v>
      </c>
      <c r="P3" s="196" t="s">
        <v>120</v>
      </c>
      <c r="Q3" s="197" t="s">
        <v>121</v>
      </c>
      <c r="R3" s="198" t="s">
        <v>122</v>
      </c>
    </row>
    <row r="4" spans="1:18" x14ac:dyDescent="0.25">
      <c r="A4" s="83" t="s">
        <v>125</v>
      </c>
      <c r="B4" s="199" t="s">
        <v>141</v>
      </c>
      <c r="C4" s="200">
        <v>7</v>
      </c>
      <c r="D4" s="41">
        <v>5</v>
      </c>
      <c r="E4" s="201">
        <f>F4+G4</f>
        <v>5819</v>
      </c>
      <c r="F4" s="261">
        <v>5819</v>
      </c>
      <c r="G4" s="261">
        <v>0</v>
      </c>
      <c r="H4" s="201">
        <f>I4+J4</f>
        <v>66633</v>
      </c>
      <c r="I4" s="262">
        <v>1741</v>
      </c>
      <c r="J4" s="262">
        <v>64892</v>
      </c>
      <c r="K4" s="263">
        <v>61532</v>
      </c>
      <c r="M4" s="199" t="s">
        <v>125</v>
      </c>
      <c r="N4" s="200">
        <f>SUM(C4:C6,C13,C18:C20)</f>
        <v>23</v>
      </c>
      <c r="O4" s="201">
        <f>SUM(E4:E6,E13,E18:E20)</f>
        <v>19658</v>
      </c>
      <c r="P4" s="202">
        <f>SUM(H4:H6,H13,H18:H20)</f>
        <v>132808</v>
      </c>
      <c r="Q4" s="203">
        <f>SUM(K4:K6,K13,K18:K20)</f>
        <v>76662</v>
      </c>
      <c r="R4" s="204">
        <f>P4-Q4</f>
        <v>56146</v>
      </c>
    </row>
    <row r="5" spans="1:18" ht="15.75" thickBot="1" x14ac:dyDescent="0.3">
      <c r="A5" s="264"/>
      <c r="B5" s="249" t="s">
        <v>151</v>
      </c>
      <c r="C5" s="281">
        <v>1</v>
      </c>
      <c r="D5" s="282">
        <v>0</v>
      </c>
      <c r="E5" s="283">
        <f t="shared" ref="E5:E9" si="0">F5+G5</f>
        <v>1216</v>
      </c>
      <c r="F5" s="284">
        <v>840</v>
      </c>
      <c r="G5" s="284">
        <v>376</v>
      </c>
      <c r="H5" s="283">
        <f t="shared" ref="H5:H9" si="1">I5+J5</f>
        <v>3791</v>
      </c>
      <c r="I5" s="285">
        <v>403</v>
      </c>
      <c r="J5" s="285">
        <v>3388</v>
      </c>
      <c r="K5" s="286">
        <v>0</v>
      </c>
      <c r="M5" s="205" t="s">
        <v>81</v>
      </c>
      <c r="N5" s="206">
        <f>SUM(C7:C9,C14,C21:C23)</f>
        <v>10</v>
      </c>
      <c r="O5" s="207">
        <f>SUM(E7:E9,E14,E21:E23)</f>
        <v>29935</v>
      </c>
      <c r="P5" s="208">
        <f>SUM(H7:H9,H14,H21:H23)</f>
        <v>32820</v>
      </c>
      <c r="Q5" s="209">
        <f>SUM(K7:K9,K14,K21:K23)</f>
        <v>0</v>
      </c>
      <c r="R5" s="210">
        <f>P5-Q5</f>
        <v>32820</v>
      </c>
    </row>
    <row r="6" spans="1:18" ht="15.75" thickBot="1" x14ac:dyDescent="0.3">
      <c r="A6" s="264"/>
      <c r="B6" s="249" t="s">
        <v>152</v>
      </c>
      <c r="C6" s="281">
        <v>0</v>
      </c>
      <c r="D6" s="282">
        <v>0</v>
      </c>
      <c r="E6" s="283">
        <f t="shared" si="0"/>
        <v>0</v>
      </c>
      <c r="F6" s="284">
        <v>0</v>
      </c>
      <c r="G6" s="284">
        <v>0</v>
      </c>
      <c r="H6" s="283">
        <f t="shared" si="1"/>
        <v>0</v>
      </c>
      <c r="I6" s="285">
        <v>0</v>
      </c>
      <c r="J6" s="285">
        <v>0</v>
      </c>
      <c r="K6" s="286">
        <v>0</v>
      </c>
      <c r="L6" s="287"/>
      <c r="M6" s="211" t="s">
        <v>123</v>
      </c>
      <c r="N6" s="212">
        <f>N5/N4</f>
        <v>0.43478260869565216</v>
      </c>
      <c r="O6" s="213">
        <f t="shared" ref="O6:R6" si="2">O5/O4</f>
        <v>1.5227897039373284</v>
      </c>
      <c r="P6" s="214">
        <f t="shared" si="2"/>
        <v>0.2471236672489609</v>
      </c>
      <c r="Q6" s="214">
        <f t="shared" si="2"/>
        <v>0</v>
      </c>
      <c r="R6" s="215">
        <f t="shared" si="2"/>
        <v>0.58454742991486486</v>
      </c>
    </row>
    <row r="7" spans="1:18" x14ac:dyDescent="0.25">
      <c r="A7" s="83" t="s">
        <v>81</v>
      </c>
      <c r="B7" s="199" t="s">
        <v>141</v>
      </c>
      <c r="C7" s="269">
        <v>1</v>
      </c>
      <c r="D7" s="270">
        <v>0</v>
      </c>
      <c r="E7" s="271">
        <f t="shared" si="0"/>
        <v>2047</v>
      </c>
      <c r="F7" s="272">
        <v>700</v>
      </c>
      <c r="G7" s="272">
        <v>1347</v>
      </c>
      <c r="H7" s="271">
        <f t="shared" si="1"/>
        <v>2020</v>
      </c>
      <c r="I7" s="273">
        <v>300</v>
      </c>
      <c r="J7" s="273">
        <v>1720</v>
      </c>
      <c r="K7" s="204">
        <v>0</v>
      </c>
    </row>
    <row r="8" spans="1:18" x14ac:dyDescent="0.25">
      <c r="B8" s="249" t="s">
        <v>151</v>
      </c>
      <c r="C8" s="281">
        <v>1</v>
      </c>
      <c r="D8" s="282">
        <v>0</v>
      </c>
      <c r="E8" s="283">
        <f t="shared" si="0"/>
        <v>2074</v>
      </c>
      <c r="F8" s="284">
        <v>700</v>
      </c>
      <c r="G8" s="284">
        <v>1374</v>
      </c>
      <c r="H8" s="283">
        <f t="shared" si="1"/>
        <v>600</v>
      </c>
      <c r="I8" s="285">
        <v>300</v>
      </c>
      <c r="J8" s="285">
        <v>300</v>
      </c>
      <c r="K8" s="286">
        <v>0</v>
      </c>
    </row>
    <row r="9" spans="1:18" ht="15.75" thickBot="1" x14ac:dyDescent="0.3">
      <c r="B9" s="205" t="s">
        <v>152</v>
      </c>
      <c r="C9" s="206">
        <v>1</v>
      </c>
      <c r="D9" s="77">
        <v>0</v>
      </c>
      <c r="E9" s="207">
        <f t="shared" si="0"/>
        <v>2074</v>
      </c>
      <c r="F9" s="274">
        <v>700</v>
      </c>
      <c r="G9" s="274">
        <v>1374</v>
      </c>
      <c r="H9" s="207">
        <f t="shared" si="1"/>
        <v>600</v>
      </c>
      <c r="I9" s="275">
        <v>300</v>
      </c>
      <c r="J9" s="275">
        <v>300</v>
      </c>
      <c r="K9" s="210">
        <v>0</v>
      </c>
    </row>
    <row r="10" spans="1:18" ht="15.75" thickBot="1" x14ac:dyDescent="0.3"/>
    <row r="11" spans="1:18" x14ac:dyDescent="0.25">
      <c r="C11" s="350" t="s">
        <v>2</v>
      </c>
      <c r="D11" s="351"/>
      <c r="E11" s="351"/>
      <c r="F11" s="351"/>
      <c r="G11" s="351"/>
      <c r="H11" s="351"/>
      <c r="I11" s="352"/>
      <c r="J11" s="352"/>
      <c r="K11" s="353"/>
    </row>
    <row r="12" spans="1:18" ht="30.75" thickBot="1" x14ac:dyDescent="0.3">
      <c r="C12" s="276" t="s">
        <v>118</v>
      </c>
      <c r="D12" s="277" t="s">
        <v>138</v>
      </c>
      <c r="E12" s="278" t="s">
        <v>119</v>
      </c>
      <c r="F12" s="277" t="s">
        <v>139</v>
      </c>
      <c r="G12" s="277" t="s">
        <v>140</v>
      </c>
      <c r="H12" s="278" t="s">
        <v>120</v>
      </c>
      <c r="I12" s="279" t="s">
        <v>139</v>
      </c>
      <c r="J12" s="279" t="s">
        <v>140</v>
      </c>
      <c r="K12" s="280" t="s">
        <v>121</v>
      </c>
    </row>
    <row r="13" spans="1:18" ht="15.75" thickBot="1" x14ac:dyDescent="0.3">
      <c r="A13" s="83" t="s">
        <v>125</v>
      </c>
      <c r="B13" s="199" t="s">
        <v>141</v>
      </c>
      <c r="C13" s="200">
        <v>5</v>
      </c>
      <c r="D13" s="41">
        <v>3</v>
      </c>
      <c r="E13" s="201">
        <f t="shared" ref="E13:E14" si="3">F13+G13</f>
        <v>4202</v>
      </c>
      <c r="F13" s="261">
        <v>4202</v>
      </c>
      <c r="G13" s="261">
        <v>0</v>
      </c>
      <c r="H13" s="201">
        <f t="shared" ref="H13:H14" si="4">I13+J13</f>
        <v>39128</v>
      </c>
      <c r="I13" s="262">
        <v>1171</v>
      </c>
      <c r="J13" s="262">
        <v>37957</v>
      </c>
      <c r="K13" s="263">
        <v>0</v>
      </c>
    </row>
    <row r="14" spans="1:18" ht="15.75" thickBot="1" x14ac:dyDescent="0.3">
      <c r="A14" s="83" t="s">
        <v>81</v>
      </c>
      <c r="B14" s="240" t="s">
        <v>141</v>
      </c>
      <c r="C14" s="288">
        <v>1</v>
      </c>
      <c r="D14" s="289">
        <v>0</v>
      </c>
      <c r="E14" s="290">
        <f t="shared" si="3"/>
        <v>1317</v>
      </c>
      <c r="F14" s="291">
        <v>700</v>
      </c>
      <c r="G14" s="291">
        <v>617</v>
      </c>
      <c r="H14" s="290">
        <f t="shared" si="4"/>
        <v>23100</v>
      </c>
      <c r="I14" s="292">
        <v>300</v>
      </c>
      <c r="J14" s="292">
        <v>22800</v>
      </c>
      <c r="K14" s="293">
        <v>0</v>
      </c>
    </row>
    <row r="15" spans="1:18" ht="15.75" thickBot="1" x14ac:dyDescent="0.3"/>
    <row r="16" spans="1:18" x14ac:dyDescent="0.25">
      <c r="C16" s="336" t="s">
        <v>3</v>
      </c>
      <c r="D16" s="337"/>
      <c r="E16" s="337"/>
      <c r="F16" s="337"/>
      <c r="G16" s="337"/>
      <c r="H16" s="337"/>
      <c r="I16" s="337"/>
      <c r="J16" s="337"/>
      <c r="K16" s="338"/>
    </row>
    <row r="17" spans="1:11" ht="30.75" thickBot="1" x14ac:dyDescent="0.3">
      <c r="C17" s="276" t="s">
        <v>118</v>
      </c>
      <c r="D17" s="277" t="s">
        <v>138</v>
      </c>
      <c r="E17" s="278" t="s">
        <v>119</v>
      </c>
      <c r="F17" s="277" t="s">
        <v>139</v>
      </c>
      <c r="G17" s="277" t="s">
        <v>140</v>
      </c>
      <c r="H17" s="278" t="s">
        <v>120</v>
      </c>
      <c r="I17" s="279" t="s">
        <v>139</v>
      </c>
      <c r="J17" s="279" t="s">
        <v>140</v>
      </c>
      <c r="K17" s="280" t="s">
        <v>121</v>
      </c>
    </row>
    <row r="18" spans="1:11" x14ac:dyDescent="0.25">
      <c r="A18" s="83" t="s">
        <v>125</v>
      </c>
      <c r="B18" s="199" t="s">
        <v>141</v>
      </c>
      <c r="C18" s="200">
        <v>4</v>
      </c>
      <c r="D18" s="41">
        <v>2</v>
      </c>
      <c r="E18" s="201">
        <f>F18+G18</f>
        <v>3147</v>
      </c>
      <c r="F18" s="261">
        <v>3147</v>
      </c>
      <c r="G18" s="261">
        <v>0</v>
      </c>
      <c r="H18" s="201">
        <f>I18+J18</f>
        <v>17877</v>
      </c>
      <c r="I18" s="262">
        <v>1100</v>
      </c>
      <c r="J18" s="262">
        <v>16777</v>
      </c>
      <c r="K18" s="263">
        <v>15130</v>
      </c>
    </row>
    <row r="19" spans="1:11" x14ac:dyDescent="0.25">
      <c r="A19" s="264"/>
      <c r="B19" s="249" t="s">
        <v>153</v>
      </c>
      <c r="C19" s="281">
        <v>3</v>
      </c>
      <c r="D19" s="282">
        <v>0</v>
      </c>
      <c r="E19" s="283">
        <f t="shared" ref="E19:E23" si="5">F19+G19</f>
        <v>2640</v>
      </c>
      <c r="F19" s="284">
        <v>2545</v>
      </c>
      <c r="G19" s="284">
        <v>95</v>
      </c>
      <c r="H19" s="283">
        <f t="shared" ref="H19:H23" si="6">I19+J19</f>
        <v>2782</v>
      </c>
      <c r="I19" s="285">
        <v>1134</v>
      </c>
      <c r="J19" s="285">
        <v>1648</v>
      </c>
      <c r="K19" s="286">
        <v>0</v>
      </c>
    </row>
    <row r="20" spans="1:11" ht="15.75" thickBot="1" x14ac:dyDescent="0.3">
      <c r="A20" s="264"/>
      <c r="B20" s="249" t="s">
        <v>154</v>
      </c>
      <c r="C20" s="281">
        <v>3</v>
      </c>
      <c r="D20" s="282">
        <v>0</v>
      </c>
      <c r="E20" s="283">
        <f t="shared" si="5"/>
        <v>2634</v>
      </c>
      <c r="F20" s="284">
        <v>2550</v>
      </c>
      <c r="G20" s="284">
        <v>84</v>
      </c>
      <c r="H20" s="283">
        <f t="shared" si="6"/>
        <v>2597</v>
      </c>
      <c r="I20" s="285">
        <v>1014</v>
      </c>
      <c r="J20" s="285">
        <v>1583</v>
      </c>
      <c r="K20" s="286">
        <v>0</v>
      </c>
    </row>
    <row r="21" spans="1:11" x14ac:dyDescent="0.25">
      <c r="A21" s="83" t="s">
        <v>81</v>
      </c>
      <c r="B21" s="199" t="s">
        <v>141</v>
      </c>
      <c r="C21" s="269">
        <v>2</v>
      </c>
      <c r="D21" s="270">
        <v>0</v>
      </c>
      <c r="E21" s="271">
        <f t="shared" si="5"/>
        <v>10836</v>
      </c>
      <c r="F21" s="272">
        <v>1400</v>
      </c>
      <c r="G21" s="272">
        <v>9436</v>
      </c>
      <c r="H21" s="271">
        <f t="shared" si="6"/>
        <v>3000</v>
      </c>
      <c r="I21" s="273">
        <v>600</v>
      </c>
      <c r="J21" s="273">
        <v>2400</v>
      </c>
      <c r="K21" s="204">
        <v>0</v>
      </c>
    </row>
    <row r="22" spans="1:11" x14ac:dyDescent="0.25">
      <c r="B22" s="249" t="s">
        <v>153</v>
      </c>
      <c r="C22" s="281">
        <v>1</v>
      </c>
      <c r="D22" s="282">
        <v>0</v>
      </c>
      <c r="E22" s="283">
        <f t="shared" si="5"/>
        <v>1410</v>
      </c>
      <c r="F22" s="284">
        <v>700</v>
      </c>
      <c r="G22" s="284">
        <v>710</v>
      </c>
      <c r="H22" s="283">
        <f t="shared" si="6"/>
        <v>600</v>
      </c>
      <c r="I22" s="285">
        <v>300</v>
      </c>
      <c r="J22" s="285">
        <v>300</v>
      </c>
      <c r="K22" s="286">
        <v>0</v>
      </c>
    </row>
    <row r="23" spans="1:11" ht="15.75" thickBot="1" x14ac:dyDescent="0.3">
      <c r="B23" s="205" t="s">
        <v>154</v>
      </c>
      <c r="C23" s="206">
        <v>3</v>
      </c>
      <c r="D23" s="77">
        <v>0</v>
      </c>
      <c r="E23" s="207">
        <f t="shared" si="5"/>
        <v>10177</v>
      </c>
      <c r="F23" s="274">
        <v>2100</v>
      </c>
      <c r="G23" s="274">
        <v>8077</v>
      </c>
      <c r="H23" s="207">
        <f t="shared" si="6"/>
        <v>2900</v>
      </c>
      <c r="I23" s="275">
        <v>900</v>
      </c>
      <c r="J23" s="275">
        <v>2000</v>
      </c>
      <c r="K23" s="210">
        <v>0</v>
      </c>
    </row>
  </sheetData>
  <mergeCells count="3">
    <mergeCell ref="C2:K2"/>
    <mergeCell ref="C11:K11"/>
    <mergeCell ref="C16:K16"/>
  </mergeCells>
  <pageMargins left="0.7" right="0.7" top="0.75" bottom="0.75" header="0.3" footer="0.3"/>
  <ignoredErrors>
    <ignoredError sqref="N4:R5" formulaRange="1"/>
  </ignoredErrors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workbookViewId="0">
      <selection activeCell="T3" sqref="T3"/>
    </sheetView>
  </sheetViews>
  <sheetFormatPr defaultRowHeight="15" x14ac:dyDescent="0.25"/>
  <cols>
    <col min="1" max="1" width="14.42578125" bestFit="1" customWidth="1"/>
    <col min="2" max="2" width="22.42578125" bestFit="1" customWidth="1"/>
    <col min="3" max="11" width="9.140625" customWidth="1"/>
    <col min="13" max="13" width="14.85546875" bestFit="1" customWidth="1"/>
  </cols>
  <sheetData>
    <row r="1" spans="1:18" ht="15.75" thickBot="1" x14ac:dyDescent="0.3"/>
    <row r="2" spans="1:18" ht="15.75" thickBot="1" x14ac:dyDescent="0.3">
      <c r="B2" s="254"/>
      <c r="C2" s="347" t="s">
        <v>1</v>
      </c>
      <c r="D2" s="348"/>
      <c r="E2" s="348"/>
      <c r="F2" s="348"/>
      <c r="G2" s="348"/>
      <c r="H2" s="348"/>
      <c r="I2" s="348"/>
      <c r="J2" s="348"/>
      <c r="K2" s="349"/>
    </row>
    <row r="3" spans="1:18" ht="30.75" thickBot="1" x14ac:dyDescent="0.3">
      <c r="B3" s="255"/>
      <c r="C3" s="256" t="s">
        <v>118</v>
      </c>
      <c r="D3" s="257" t="s">
        <v>138</v>
      </c>
      <c r="E3" s="258" t="s">
        <v>119</v>
      </c>
      <c r="F3" s="257" t="s">
        <v>139</v>
      </c>
      <c r="G3" s="257" t="s">
        <v>140</v>
      </c>
      <c r="H3" s="258" t="s">
        <v>120</v>
      </c>
      <c r="I3" s="259" t="s">
        <v>139</v>
      </c>
      <c r="J3" s="259" t="s">
        <v>140</v>
      </c>
      <c r="K3" s="260" t="s">
        <v>121</v>
      </c>
      <c r="M3" s="193" t="s">
        <v>117</v>
      </c>
      <c r="N3" s="194" t="s">
        <v>118</v>
      </c>
      <c r="O3" s="195" t="s">
        <v>119</v>
      </c>
      <c r="P3" s="196" t="s">
        <v>120</v>
      </c>
      <c r="Q3" s="197" t="s">
        <v>121</v>
      </c>
      <c r="R3" s="198" t="s">
        <v>122</v>
      </c>
    </row>
    <row r="4" spans="1:18" x14ac:dyDescent="0.25">
      <c r="A4" s="83" t="s">
        <v>124</v>
      </c>
      <c r="B4" s="199" t="s">
        <v>141</v>
      </c>
      <c r="C4" s="200">
        <v>49</v>
      </c>
      <c r="D4" s="41">
        <v>47</v>
      </c>
      <c r="E4" s="201">
        <f>F4+G4</f>
        <v>48601</v>
      </c>
      <c r="F4" s="261">
        <v>48601</v>
      </c>
      <c r="G4" s="261">
        <v>0</v>
      </c>
      <c r="H4" s="201">
        <f>I4+J4</f>
        <v>296041</v>
      </c>
      <c r="I4" s="262">
        <v>11438</v>
      </c>
      <c r="J4" s="262">
        <v>284603</v>
      </c>
      <c r="K4" s="263">
        <v>277429</v>
      </c>
      <c r="M4" s="199" t="s">
        <v>124</v>
      </c>
      <c r="N4" s="200">
        <f>SUM(C4:C6,C13:C15,C22:C24)</f>
        <v>153</v>
      </c>
      <c r="O4" s="201">
        <f>SUM(E4:E6,E13:E15,E22:E24)</f>
        <v>152599</v>
      </c>
      <c r="P4" s="202">
        <f>SUM(H4:H6,H13:H15,H22:H24)</f>
        <v>3330567</v>
      </c>
      <c r="Q4" s="203">
        <f>SUM(K4:K6,K13:K15,K22:K24)</f>
        <v>809354</v>
      </c>
      <c r="R4" s="204">
        <f>P4-Q4</f>
        <v>2521213</v>
      </c>
    </row>
    <row r="5" spans="1:18" ht="15.75" thickBot="1" x14ac:dyDescent="0.3">
      <c r="A5" s="264"/>
      <c r="B5" s="249" t="s">
        <v>149</v>
      </c>
      <c r="C5" s="281">
        <v>1</v>
      </c>
      <c r="D5" s="282">
        <v>0</v>
      </c>
      <c r="E5" s="283">
        <f t="shared" ref="E5:E9" si="0">F5+G5</f>
        <v>1055</v>
      </c>
      <c r="F5" s="284">
        <v>1036</v>
      </c>
      <c r="G5" s="284">
        <v>19</v>
      </c>
      <c r="H5" s="283">
        <f t="shared" ref="H5:H9" si="1">I5+J5</f>
        <v>1957</v>
      </c>
      <c r="I5" s="285">
        <v>211</v>
      </c>
      <c r="J5" s="285">
        <v>1746</v>
      </c>
      <c r="K5" s="286">
        <v>0</v>
      </c>
      <c r="M5" s="205" t="s">
        <v>81</v>
      </c>
      <c r="N5" s="206">
        <f>SUM(C7:C9,C16:C18,C25:C27)</f>
        <v>40</v>
      </c>
      <c r="O5" s="207">
        <f>SUM(E7:E9,E16:E18,E25:E27)</f>
        <v>76282</v>
      </c>
      <c r="P5" s="208">
        <f>SUM(H7:H9,H16:H18,H25:H27)</f>
        <v>35100</v>
      </c>
      <c r="Q5" s="209">
        <f>SUM(K7:K9,K16:K18,K25:K27)</f>
        <v>0</v>
      </c>
      <c r="R5" s="210">
        <f>P5-Q5</f>
        <v>35100</v>
      </c>
    </row>
    <row r="6" spans="1:18" ht="15.75" thickBot="1" x14ac:dyDescent="0.3">
      <c r="A6" s="264"/>
      <c r="B6" s="294" t="s">
        <v>150</v>
      </c>
      <c r="C6" s="295">
        <v>1</v>
      </c>
      <c r="D6" s="296">
        <v>0</v>
      </c>
      <c r="E6" s="283">
        <f t="shared" si="0"/>
        <v>1055</v>
      </c>
      <c r="F6" s="243">
        <v>1036</v>
      </c>
      <c r="G6" s="243">
        <v>19</v>
      </c>
      <c r="H6" s="283">
        <f t="shared" si="1"/>
        <v>1957</v>
      </c>
      <c r="I6" s="297">
        <v>211</v>
      </c>
      <c r="J6" s="297">
        <v>1746</v>
      </c>
      <c r="K6" s="298">
        <v>0</v>
      </c>
      <c r="M6" s="211" t="s">
        <v>123</v>
      </c>
      <c r="N6" s="212">
        <f>N5/N4</f>
        <v>0.26143790849673204</v>
      </c>
      <c r="O6" s="213">
        <f t="shared" ref="O6:R6" si="2">O5/O4</f>
        <v>0.49988532034941252</v>
      </c>
      <c r="P6" s="214">
        <f t="shared" si="2"/>
        <v>1.0538746105392866E-2</v>
      </c>
      <c r="Q6" s="214">
        <f t="shared" si="2"/>
        <v>0</v>
      </c>
      <c r="R6" s="215">
        <f t="shared" si="2"/>
        <v>1.3921870147425068E-2</v>
      </c>
    </row>
    <row r="7" spans="1:18" x14ac:dyDescent="0.25">
      <c r="A7" s="83" t="s">
        <v>81</v>
      </c>
      <c r="B7" s="199" t="s">
        <v>141</v>
      </c>
      <c r="C7" s="269">
        <v>1</v>
      </c>
      <c r="D7" s="270">
        <v>0</v>
      </c>
      <c r="E7" s="271">
        <f t="shared" si="0"/>
        <v>9048</v>
      </c>
      <c r="F7" s="272">
        <v>700</v>
      </c>
      <c r="G7" s="272">
        <v>8348</v>
      </c>
      <c r="H7" s="271">
        <f t="shared" si="1"/>
        <v>5400</v>
      </c>
      <c r="I7" s="273">
        <v>300</v>
      </c>
      <c r="J7" s="273">
        <v>5100</v>
      </c>
      <c r="K7" s="204">
        <v>0</v>
      </c>
    </row>
    <row r="8" spans="1:18" x14ac:dyDescent="0.25">
      <c r="A8" s="173"/>
      <c r="B8" s="8" t="s">
        <v>149</v>
      </c>
      <c r="C8" s="265">
        <v>1</v>
      </c>
      <c r="D8" s="39">
        <v>0</v>
      </c>
      <c r="E8" s="266">
        <f t="shared" si="0"/>
        <v>1410</v>
      </c>
      <c r="F8" s="246">
        <v>700</v>
      </c>
      <c r="G8" s="246">
        <v>710</v>
      </c>
      <c r="H8" s="266">
        <f t="shared" si="1"/>
        <v>600</v>
      </c>
      <c r="I8" s="267">
        <v>300</v>
      </c>
      <c r="J8" s="267">
        <v>300</v>
      </c>
      <c r="K8" s="268">
        <v>0</v>
      </c>
    </row>
    <row r="9" spans="1:18" ht="15.75" thickBot="1" x14ac:dyDescent="0.3">
      <c r="B9" s="205" t="s">
        <v>155</v>
      </c>
      <c r="C9" s="206">
        <v>17</v>
      </c>
      <c r="D9" s="77">
        <v>0</v>
      </c>
      <c r="E9" s="207">
        <f t="shared" si="0"/>
        <v>23970</v>
      </c>
      <c r="F9" s="274">
        <v>11900</v>
      </c>
      <c r="G9" s="274">
        <v>12070</v>
      </c>
      <c r="H9" s="207">
        <f t="shared" si="1"/>
        <v>10200</v>
      </c>
      <c r="I9" s="275">
        <v>5100</v>
      </c>
      <c r="J9" s="275">
        <v>5100</v>
      </c>
      <c r="K9" s="210">
        <v>0</v>
      </c>
    </row>
    <row r="10" spans="1:18" ht="15.75" thickBot="1" x14ac:dyDescent="0.3"/>
    <row r="11" spans="1:18" x14ac:dyDescent="0.25">
      <c r="C11" s="350" t="s">
        <v>2</v>
      </c>
      <c r="D11" s="351"/>
      <c r="E11" s="351"/>
      <c r="F11" s="351"/>
      <c r="G11" s="351"/>
      <c r="H11" s="351"/>
      <c r="I11" s="352"/>
      <c r="J11" s="352"/>
      <c r="K11" s="353"/>
    </row>
    <row r="12" spans="1:18" ht="30.75" thickBot="1" x14ac:dyDescent="0.3">
      <c r="C12" s="276" t="s">
        <v>118</v>
      </c>
      <c r="D12" s="277" t="s">
        <v>138</v>
      </c>
      <c r="E12" s="278" t="s">
        <v>119</v>
      </c>
      <c r="F12" s="277" t="s">
        <v>139</v>
      </c>
      <c r="G12" s="277" t="s">
        <v>140</v>
      </c>
      <c r="H12" s="278" t="s">
        <v>120</v>
      </c>
      <c r="I12" s="279" t="s">
        <v>139</v>
      </c>
      <c r="J12" s="279" t="s">
        <v>140</v>
      </c>
      <c r="K12" s="280" t="s">
        <v>121</v>
      </c>
    </row>
    <row r="13" spans="1:18" x14ac:dyDescent="0.25">
      <c r="A13" s="83" t="s">
        <v>124</v>
      </c>
      <c r="B13" s="199" t="s">
        <v>141</v>
      </c>
      <c r="C13" s="200">
        <v>50</v>
      </c>
      <c r="D13" s="41">
        <v>47</v>
      </c>
      <c r="E13" s="201">
        <f t="shared" ref="E13:E18" si="3">F13+G13</f>
        <v>49770</v>
      </c>
      <c r="F13" s="261">
        <v>49770</v>
      </c>
      <c r="G13" s="261">
        <v>0</v>
      </c>
      <c r="H13" s="201">
        <f t="shared" ref="H13:H18" si="4">I13+J13</f>
        <v>286481</v>
      </c>
      <c r="I13" s="262">
        <v>11769</v>
      </c>
      <c r="J13" s="262">
        <v>274712</v>
      </c>
      <c r="K13" s="263">
        <v>266290</v>
      </c>
    </row>
    <row r="14" spans="1:18" x14ac:dyDescent="0.25">
      <c r="A14" s="264"/>
      <c r="B14" s="249" t="s">
        <v>156</v>
      </c>
      <c r="C14" s="281">
        <v>1</v>
      </c>
      <c r="D14" s="282">
        <v>0</v>
      </c>
      <c r="E14" s="283">
        <f t="shared" si="3"/>
        <v>1082</v>
      </c>
      <c r="F14" s="284">
        <v>1038</v>
      </c>
      <c r="G14" s="284">
        <v>44</v>
      </c>
      <c r="H14" s="283">
        <f t="shared" si="4"/>
        <v>1348</v>
      </c>
      <c r="I14" s="285">
        <v>331</v>
      </c>
      <c r="J14" s="285">
        <v>1017</v>
      </c>
      <c r="K14" s="286">
        <v>0</v>
      </c>
    </row>
    <row r="15" spans="1:18" ht="15.75" thickBot="1" x14ac:dyDescent="0.3">
      <c r="A15" s="264"/>
      <c r="B15" s="249" t="s">
        <v>157</v>
      </c>
      <c r="C15" s="281">
        <v>1</v>
      </c>
      <c r="D15" s="282">
        <v>0</v>
      </c>
      <c r="E15" s="283">
        <f t="shared" si="3"/>
        <v>1085</v>
      </c>
      <c r="F15" s="284">
        <v>1041</v>
      </c>
      <c r="G15" s="284">
        <v>44</v>
      </c>
      <c r="H15" s="283">
        <f t="shared" si="4"/>
        <v>1324</v>
      </c>
      <c r="I15" s="285">
        <v>331</v>
      </c>
      <c r="J15" s="285">
        <v>993</v>
      </c>
      <c r="K15" s="286">
        <v>0</v>
      </c>
    </row>
    <row r="16" spans="1:18" x14ac:dyDescent="0.25">
      <c r="A16" s="83" t="s">
        <v>81</v>
      </c>
      <c r="B16" s="199" t="s">
        <v>141</v>
      </c>
      <c r="C16" s="269">
        <v>1</v>
      </c>
      <c r="D16" s="270">
        <v>0</v>
      </c>
      <c r="E16" s="271">
        <f t="shared" si="3"/>
        <v>3623</v>
      </c>
      <c r="F16" s="272">
        <v>700</v>
      </c>
      <c r="G16" s="272">
        <v>2923</v>
      </c>
      <c r="H16" s="271">
        <f t="shared" si="4"/>
        <v>1800</v>
      </c>
      <c r="I16" s="273">
        <v>300</v>
      </c>
      <c r="J16" s="273">
        <v>1500</v>
      </c>
      <c r="K16" s="204">
        <v>0</v>
      </c>
    </row>
    <row r="17" spans="1:11" x14ac:dyDescent="0.25">
      <c r="B17" s="249" t="s">
        <v>156</v>
      </c>
      <c r="C17" s="281">
        <v>2</v>
      </c>
      <c r="D17" s="282">
        <v>0</v>
      </c>
      <c r="E17" s="283">
        <f t="shared" si="3"/>
        <v>4723</v>
      </c>
      <c r="F17" s="284">
        <v>1400</v>
      </c>
      <c r="G17" s="284">
        <v>3323</v>
      </c>
      <c r="H17" s="283">
        <f t="shared" si="4"/>
        <v>1800</v>
      </c>
      <c r="I17" s="285">
        <v>600</v>
      </c>
      <c r="J17" s="285">
        <v>1200</v>
      </c>
      <c r="K17" s="286">
        <v>0</v>
      </c>
    </row>
    <row r="18" spans="1:11" ht="15.75" thickBot="1" x14ac:dyDescent="0.3">
      <c r="B18" s="205" t="s">
        <v>157</v>
      </c>
      <c r="C18" s="206">
        <v>2</v>
      </c>
      <c r="D18" s="77">
        <v>0</v>
      </c>
      <c r="E18" s="207">
        <f t="shared" si="3"/>
        <v>4723</v>
      </c>
      <c r="F18" s="274">
        <v>1400</v>
      </c>
      <c r="G18" s="274">
        <v>3323</v>
      </c>
      <c r="H18" s="207">
        <f t="shared" si="4"/>
        <v>1800</v>
      </c>
      <c r="I18" s="275">
        <v>600</v>
      </c>
      <c r="J18" s="275">
        <v>1200</v>
      </c>
      <c r="K18" s="210">
        <v>0</v>
      </c>
    </row>
    <row r="19" spans="1:11" ht="15.75" thickBot="1" x14ac:dyDescent="0.3"/>
    <row r="20" spans="1:11" x14ac:dyDescent="0.25">
      <c r="C20" s="336" t="s">
        <v>3</v>
      </c>
      <c r="D20" s="337"/>
      <c r="E20" s="337"/>
      <c r="F20" s="337"/>
      <c r="G20" s="337"/>
      <c r="H20" s="337"/>
      <c r="I20" s="337"/>
      <c r="J20" s="337"/>
      <c r="K20" s="338"/>
    </row>
    <row r="21" spans="1:11" ht="30.75" thickBot="1" x14ac:dyDescent="0.3">
      <c r="C21" s="276" t="s">
        <v>118</v>
      </c>
      <c r="D21" s="277" t="s">
        <v>138</v>
      </c>
      <c r="E21" s="278" t="s">
        <v>119</v>
      </c>
      <c r="F21" s="277" t="s">
        <v>139</v>
      </c>
      <c r="G21" s="277" t="s">
        <v>140</v>
      </c>
      <c r="H21" s="278" t="s">
        <v>120</v>
      </c>
      <c r="I21" s="279" t="s">
        <v>139</v>
      </c>
      <c r="J21" s="279" t="s">
        <v>140</v>
      </c>
      <c r="K21" s="280" t="s">
        <v>121</v>
      </c>
    </row>
    <row r="22" spans="1:11" x14ac:dyDescent="0.25">
      <c r="A22" s="83" t="s">
        <v>124</v>
      </c>
      <c r="B22" s="199" t="s">
        <v>141</v>
      </c>
      <c r="C22" s="200">
        <v>48</v>
      </c>
      <c r="D22" s="41">
        <v>46</v>
      </c>
      <c r="E22" s="201">
        <f>F22+G22</f>
        <v>47835</v>
      </c>
      <c r="F22" s="261">
        <v>47835</v>
      </c>
      <c r="G22" s="261">
        <v>0</v>
      </c>
      <c r="H22" s="201">
        <f>I22+J22</f>
        <v>2739111</v>
      </c>
      <c r="I22" s="262">
        <v>11206</v>
      </c>
      <c r="J22" s="262">
        <v>2727905</v>
      </c>
      <c r="K22" s="263">
        <v>265635</v>
      </c>
    </row>
    <row r="23" spans="1:11" x14ac:dyDescent="0.25">
      <c r="A23" s="264"/>
      <c r="B23" s="249" t="s">
        <v>149</v>
      </c>
      <c r="C23" s="281">
        <v>1</v>
      </c>
      <c r="D23" s="282">
        <v>0</v>
      </c>
      <c r="E23" s="283">
        <f t="shared" ref="E23:E27" si="5">F23+G23</f>
        <v>1058</v>
      </c>
      <c r="F23" s="284">
        <v>1037</v>
      </c>
      <c r="G23" s="284">
        <v>21</v>
      </c>
      <c r="H23" s="283">
        <f t="shared" ref="H23:H27" si="6">I23+J23</f>
        <v>1174</v>
      </c>
      <c r="I23" s="285">
        <v>211</v>
      </c>
      <c r="J23" s="285">
        <v>963</v>
      </c>
      <c r="K23" s="286">
        <v>0</v>
      </c>
    </row>
    <row r="24" spans="1:11" ht="15.75" thickBot="1" x14ac:dyDescent="0.3">
      <c r="A24" s="264"/>
      <c r="B24" s="294" t="s">
        <v>150</v>
      </c>
      <c r="C24" s="295">
        <v>1</v>
      </c>
      <c r="D24" s="296">
        <v>0</v>
      </c>
      <c r="E24" s="283">
        <f t="shared" si="5"/>
        <v>1058</v>
      </c>
      <c r="F24" s="243">
        <v>1037</v>
      </c>
      <c r="G24" s="243">
        <v>21</v>
      </c>
      <c r="H24" s="283">
        <f t="shared" si="6"/>
        <v>1174</v>
      </c>
      <c r="I24" s="297">
        <v>211</v>
      </c>
      <c r="J24" s="297">
        <v>963</v>
      </c>
      <c r="K24" s="298">
        <v>0</v>
      </c>
    </row>
    <row r="25" spans="1:11" x14ac:dyDescent="0.25">
      <c r="A25" s="83" t="s">
        <v>81</v>
      </c>
      <c r="B25" s="199" t="s">
        <v>141</v>
      </c>
      <c r="C25" s="269">
        <v>1</v>
      </c>
      <c r="D25" s="270">
        <v>0</v>
      </c>
      <c r="E25" s="271">
        <f t="shared" si="5"/>
        <v>7635</v>
      </c>
      <c r="F25" s="272">
        <v>700</v>
      </c>
      <c r="G25" s="272">
        <v>6935</v>
      </c>
      <c r="H25" s="271">
        <f t="shared" si="6"/>
        <v>4500</v>
      </c>
      <c r="I25" s="273">
        <v>300</v>
      </c>
      <c r="J25" s="273">
        <v>4200</v>
      </c>
      <c r="K25" s="204">
        <v>0</v>
      </c>
    </row>
    <row r="26" spans="1:11" x14ac:dyDescent="0.25">
      <c r="B26" s="8" t="s">
        <v>149</v>
      </c>
      <c r="C26" s="265">
        <v>1</v>
      </c>
      <c r="D26" s="39">
        <v>0</v>
      </c>
      <c r="E26" s="266">
        <f t="shared" si="5"/>
        <v>1410</v>
      </c>
      <c r="F26" s="246">
        <v>700</v>
      </c>
      <c r="G26" s="246">
        <v>710</v>
      </c>
      <c r="H26" s="266">
        <f t="shared" si="6"/>
        <v>600</v>
      </c>
      <c r="I26" s="267">
        <v>300</v>
      </c>
      <c r="J26" s="267">
        <v>300</v>
      </c>
      <c r="K26" s="268">
        <v>0</v>
      </c>
    </row>
    <row r="27" spans="1:11" ht="15.75" thickBot="1" x14ac:dyDescent="0.3">
      <c r="B27" s="205" t="s">
        <v>150</v>
      </c>
      <c r="C27" s="206">
        <v>14</v>
      </c>
      <c r="D27" s="77">
        <v>0</v>
      </c>
      <c r="E27" s="207">
        <f t="shared" si="5"/>
        <v>19740</v>
      </c>
      <c r="F27" s="274">
        <v>9800</v>
      </c>
      <c r="G27" s="274">
        <v>9940</v>
      </c>
      <c r="H27" s="207">
        <f t="shared" si="6"/>
        <v>8400</v>
      </c>
      <c r="I27" s="275">
        <v>4200</v>
      </c>
      <c r="J27" s="275">
        <v>4200</v>
      </c>
      <c r="K27" s="210">
        <v>0</v>
      </c>
    </row>
  </sheetData>
  <mergeCells count="3">
    <mergeCell ref="C2:K2"/>
    <mergeCell ref="C11:K11"/>
    <mergeCell ref="C20:K20"/>
  </mergeCells>
  <pageMargins left="0.7" right="0.7" top="0.75" bottom="0.75" header="0.3" footer="0.3"/>
  <ignoredErrors>
    <ignoredError sqref="N4:Q5" formulaRange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1"/>
  <sheetViews>
    <sheetView workbookViewId="0">
      <selection activeCell="T3" sqref="T3"/>
    </sheetView>
  </sheetViews>
  <sheetFormatPr defaultRowHeight="15" x14ac:dyDescent="0.25"/>
  <cols>
    <col min="1" max="1" width="14.42578125" bestFit="1" customWidth="1"/>
    <col min="2" max="2" width="12.42578125" bestFit="1" customWidth="1"/>
    <col min="3" max="11" width="9.140625" customWidth="1"/>
    <col min="13" max="13" width="14.85546875" bestFit="1" customWidth="1"/>
  </cols>
  <sheetData>
    <row r="1" spans="1:18" ht="15.75" thickBot="1" x14ac:dyDescent="0.3"/>
    <row r="2" spans="1:18" ht="15.75" thickBot="1" x14ac:dyDescent="0.3">
      <c r="B2" s="254"/>
      <c r="C2" s="347" t="s">
        <v>1</v>
      </c>
      <c r="D2" s="348"/>
      <c r="E2" s="348"/>
      <c r="F2" s="348"/>
      <c r="G2" s="348"/>
      <c r="H2" s="348"/>
      <c r="I2" s="348"/>
      <c r="J2" s="348"/>
      <c r="K2" s="349"/>
    </row>
    <row r="3" spans="1:18" ht="30.75" thickBot="1" x14ac:dyDescent="0.3">
      <c r="B3" s="255"/>
      <c r="C3" s="256" t="s">
        <v>118</v>
      </c>
      <c r="D3" s="257" t="s">
        <v>138</v>
      </c>
      <c r="E3" s="258" t="s">
        <v>119</v>
      </c>
      <c r="F3" s="257" t="s">
        <v>139</v>
      </c>
      <c r="G3" s="257" t="s">
        <v>140</v>
      </c>
      <c r="H3" s="258" t="s">
        <v>120</v>
      </c>
      <c r="I3" s="259" t="s">
        <v>139</v>
      </c>
      <c r="J3" s="259" t="s">
        <v>140</v>
      </c>
      <c r="K3" s="260" t="s">
        <v>121</v>
      </c>
      <c r="M3" s="193" t="s">
        <v>117</v>
      </c>
      <c r="N3" s="194" t="s">
        <v>118</v>
      </c>
      <c r="O3" s="195" t="s">
        <v>119</v>
      </c>
      <c r="P3" s="196" t="s">
        <v>120</v>
      </c>
      <c r="Q3" s="197" t="s">
        <v>121</v>
      </c>
      <c r="R3" s="198" t="s">
        <v>122</v>
      </c>
    </row>
    <row r="4" spans="1:18" x14ac:dyDescent="0.25">
      <c r="A4" s="83" t="s">
        <v>126</v>
      </c>
      <c r="B4" s="199" t="s">
        <v>141</v>
      </c>
      <c r="C4" s="200">
        <v>3</v>
      </c>
      <c r="D4" s="41">
        <v>0</v>
      </c>
      <c r="E4" s="201">
        <f>F4+G4</f>
        <v>3466</v>
      </c>
      <c r="F4" s="261">
        <v>3236</v>
      </c>
      <c r="G4" s="261">
        <v>230</v>
      </c>
      <c r="H4" s="201">
        <f>I4+J4</f>
        <v>3849</v>
      </c>
      <c r="I4" s="262">
        <v>663</v>
      </c>
      <c r="J4" s="262">
        <v>3186</v>
      </c>
      <c r="K4" s="263">
        <v>0</v>
      </c>
      <c r="M4" s="199" t="s">
        <v>126</v>
      </c>
      <c r="N4" s="200">
        <f>SUM(C4:C7,C15:C18,C26:C28)</f>
        <v>28</v>
      </c>
      <c r="O4" s="201">
        <f>SUM(E4:E7,E15:E18,E26:E28)</f>
        <v>269813</v>
      </c>
      <c r="P4" s="202">
        <f>SUM(H4:H7,H15:H18,H26:H28)</f>
        <v>53663</v>
      </c>
      <c r="Q4" s="203">
        <f>SUM(K4:K7,K15:K18,K26:K28)</f>
        <v>0</v>
      </c>
      <c r="R4" s="204">
        <f>P4-Q4</f>
        <v>53663</v>
      </c>
    </row>
    <row r="5" spans="1:18" ht="15.75" thickBot="1" x14ac:dyDescent="0.3">
      <c r="A5" s="264"/>
      <c r="B5" s="249" t="s">
        <v>149</v>
      </c>
      <c r="C5" s="281">
        <v>2</v>
      </c>
      <c r="D5" s="282">
        <v>0</v>
      </c>
      <c r="E5" s="283">
        <f t="shared" ref="E5:E11" si="0">F5+G5</f>
        <v>78681</v>
      </c>
      <c r="F5" s="284">
        <v>2197</v>
      </c>
      <c r="G5" s="284">
        <v>76484</v>
      </c>
      <c r="H5" s="283">
        <f t="shared" ref="H5:H11" si="1">I5+J5</f>
        <v>3264</v>
      </c>
      <c r="I5" s="285">
        <v>436</v>
      </c>
      <c r="J5" s="285">
        <v>2828</v>
      </c>
      <c r="K5" s="286">
        <v>0</v>
      </c>
      <c r="M5" s="205" t="s">
        <v>81</v>
      </c>
      <c r="N5" s="206">
        <f>SUM(C8:C11,C19:C22,C29:C31)</f>
        <v>32</v>
      </c>
      <c r="O5" s="207">
        <f>SUM(E8:E11,E19:E22,E29:E31)</f>
        <v>65341</v>
      </c>
      <c r="P5" s="208">
        <f>SUM(H8:H11,H19:H22,H29:H31)</f>
        <v>32550</v>
      </c>
      <c r="Q5" s="209">
        <f>SUM(K8:K11,K19:K22,K29:K31)</f>
        <v>0</v>
      </c>
      <c r="R5" s="210">
        <f>P5-Q5</f>
        <v>32550</v>
      </c>
    </row>
    <row r="6" spans="1:18" ht="15.75" thickBot="1" x14ac:dyDescent="0.3">
      <c r="A6" s="264"/>
      <c r="B6" s="249" t="s">
        <v>150</v>
      </c>
      <c r="C6" s="281">
        <v>2</v>
      </c>
      <c r="D6" s="282">
        <v>0</v>
      </c>
      <c r="E6" s="283">
        <f t="shared" si="0"/>
        <v>78697</v>
      </c>
      <c r="F6" s="284">
        <v>2197</v>
      </c>
      <c r="G6" s="284">
        <v>76500</v>
      </c>
      <c r="H6" s="283">
        <f t="shared" si="1"/>
        <v>3268</v>
      </c>
      <c r="I6" s="285">
        <v>436</v>
      </c>
      <c r="J6" s="285">
        <v>2832</v>
      </c>
      <c r="K6" s="286">
        <v>0</v>
      </c>
      <c r="M6" s="211" t="s">
        <v>123</v>
      </c>
      <c r="N6" s="212">
        <f>N5/N4</f>
        <v>1.1428571428571428</v>
      </c>
      <c r="O6" s="213">
        <f t="shared" ref="O6:R6" si="2">O5/O4</f>
        <v>0.24217142984214993</v>
      </c>
      <c r="P6" s="214">
        <f t="shared" si="2"/>
        <v>0.60656318133537079</v>
      </c>
      <c r="Q6" s="214" t="e">
        <f t="shared" si="2"/>
        <v>#DIV/0!</v>
      </c>
      <c r="R6" s="215">
        <f t="shared" si="2"/>
        <v>0.60656318133537079</v>
      </c>
    </row>
    <row r="7" spans="1:18" ht="15.75" thickBot="1" x14ac:dyDescent="0.3">
      <c r="A7" s="264"/>
      <c r="B7" s="249" t="s">
        <v>158</v>
      </c>
      <c r="C7" s="281">
        <v>3</v>
      </c>
      <c r="D7" s="282">
        <v>0</v>
      </c>
      <c r="E7" s="283">
        <f t="shared" si="0"/>
        <v>79664</v>
      </c>
      <c r="F7" s="284">
        <v>3242</v>
      </c>
      <c r="G7" s="284">
        <v>76422</v>
      </c>
      <c r="H7" s="283">
        <f t="shared" si="1"/>
        <v>6862</v>
      </c>
      <c r="I7" s="285">
        <v>665</v>
      </c>
      <c r="J7" s="285">
        <v>6197</v>
      </c>
      <c r="K7" s="286">
        <v>0</v>
      </c>
    </row>
    <row r="8" spans="1:18" x14ac:dyDescent="0.25">
      <c r="A8" s="83" t="s">
        <v>81</v>
      </c>
      <c r="B8" s="199" t="s">
        <v>141</v>
      </c>
      <c r="C8" s="269">
        <v>1</v>
      </c>
      <c r="D8" s="270">
        <v>0</v>
      </c>
      <c r="E8" s="271">
        <f t="shared" si="0"/>
        <v>8609</v>
      </c>
      <c r="F8" s="272">
        <v>700</v>
      </c>
      <c r="G8" s="272">
        <v>7909</v>
      </c>
      <c r="H8" s="271">
        <f t="shared" si="1"/>
        <v>5440</v>
      </c>
      <c r="I8" s="273">
        <v>300</v>
      </c>
      <c r="J8" s="273">
        <v>5140</v>
      </c>
      <c r="K8" s="204">
        <v>0</v>
      </c>
    </row>
    <row r="9" spans="1:18" x14ac:dyDescent="0.25">
      <c r="B9" s="249" t="s">
        <v>149</v>
      </c>
      <c r="C9" s="281">
        <v>1</v>
      </c>
      <c r="D9" s="282">
        <v>0</v>
      </c>
      <c r="E9" s="283">
        <f t="shared" si="0"/>
        <v>1410</v>
      </c>
      <c r="F9" s="284">
        <v>700</v>
      </c>
      <c r="G9" s="284">
        <v>710</v>
      </c>
      <c r="H9" s="283">
        <f t="shared" si="1"/>
        <v>600</v>
      </c>
      <c r="I9" s="285">
        <v>300</v>
      </c>
      <c r="J9" s="285">
        <v>300</v>
      </c>
      <c r="K9" s="286">
        <v>0</v>
      </c>
    </row>
    <row r="10" spans="1:18" x14ac:dyDescent="0.25">
      <c r="B10" s="249" t="s">
        <v>150</v>
      </c>
      <c r="C10" s="281">
        <v>10</v>
      </c>
      <c r="D10" s="282">
        <v>0</v>
      </c>
      <c r="E10" s="283">
        <f t="shared" si="0"/>
        <v>14100</v>
      </c>
      <c r="F10" s="284">
        <v>7000</v>
      </c>
      <c r="G10" s="284">
        <v>7100</v>
      </c>
      <c r="H10" s="283">
        <f t="shared" si="1"/>
        <v>6000</v>
      </c>
      <c r="I10" s="285">
        <v>3000</v>
      </c>
      <c r="J10" s="285">
        <v>3000</v>
      </c>
      <c r="K10" s="286">
        <v>0</v>
      </c>
    </row>
    <row r="11" spans="1:18" ht="15.75" thickBot="1" x14ac:dyDescent="0.3">
      <c r="B11" s="205" t="s">
        <v>158</v>
      </c>
      <c r="C11" s="206">
        <v>2</v>
      </c>
      <c r="D11" s="77">
        <v>0</v>
      </c>
      <c r="E11" s="207">
        <f t="shared" si="0"/>
        <v>3391</v>
      </c>
      <c r="F11" s="274">
        <v>1400</v>
      </c>
      <c r="G11" s="274">
        <v>1991</v>
      </c>
      <c r="H11" s="207">
        <f t="shared" si="1"/>
        <v>1200</v>
      </c>
      <c r="I11" s="275">
        <v>600</v>
      </c>
      <c r="J11" s="275">
        <v>600</v>
      </c>
      <c r="K11" s="210">
        <v>0</v>
      </c>
    </row>
    <row r="12" spans="1:18" ht="15.75" thickBot="1" x14ac:dyDescent="0.3"/>
    <row r="13" spans="1:18" x14ac:dyDescent="0.25">
      <c r="C13" s="350" t="s">
        <v>2</v>
      </c>
      <c r="D13" s="351"/>
      <c r="E13" s="351"/>
      <c r="F13" s="351"/>
      <c r="G13" s="351"/>
      <c r="H13" s="351"/>
      <c r="I13" s="352"/>
      <c r="J13" s="352"/>
      <c r="K13" s="353"/>
    </row>
    <row r="14" spans="1:18" ht="30.75" thickBot="1" x14ac:dyDescent="0.3">
      <c r="C14" s="276" t="s">
        <v>118</v>
      </c>
      <c r="D14" s="277" t="s">
        <v>138</v>
      </c>
      <c r="E14" s="278" t="s">
        <v>119</v>
      </c>
      <c r="F14" s="277" t="s">
        <v>139</v>
      </c>
      <c r="G14" s="277" t="s">
        <v>140</v>
      </c>
      <c r="H14" s="278" t="s">
        <v>120</v>
      </c>
      <c r="I14" s="279" t="s">
        <v>139</v>
      </c>
      <c r="J14" s="279" t="s">
        <v>140</v>
      </c>
      <c r="K14" s="280" t="s">
        <v>121</v>
      </c>
    </row>
    <row r="15" spans="1:18" x14ac:dyDescent="0.25">
      <c r="A15" s="83" t="s">
        <v>126</v>
      </c>
      <c r="B15" s="199" t="s">
        <v>141</v>
      </c>
      <c r="C15" s="200">
        <v>2</v>
      </c>
      <c r="D15" s="41">
        <v>0</v>
      </c>
      <c r="E15" s="201">
        <f t="shared" ref="E15:E22" si="3">F15+G15</f>
        <v>2286</v>
      </c>
      <c r="F15" s="261">
        <v>2056</v>
      </c>
      <c r="G15" s="261">
        <v>230</v>
      </c>
      <c r="H15" s="201">
        <f t="shared" ref="H15:H22" si="4">I15+J15</f>
        <v>1707</v>
      </c>
      <c r="I15" s="262">
        <v>447</v>
      </c>
      <c r="J15" s="262">
        <v>1260</v>
      </c>
      <c r="K15" s="263">
        <v>0</v>
      </c>
    </row>
    <row r="16" spans="1:18" x14ac:dyDescent="0.25">
      <c r="A16" s="264"/>
      <c r="B16" s="249" t="s">
        <v>149</v>
      </c>
      <c r="C16" s="281">
        <v>2</v>
      </c>
      <c r="D16" s="282">
        <v>0</v>
      </c>
      <c r="E16" s="283">
        <f t="shared" si="3"/>
        <v>3993</v>
      </c>
      <c r="F16" s="284">
        <v>2301</v>
      </c>
      <c r="G16" s="284">
        <v>1692</v>
      </c>
      <c r="H16" s="283">
        <f t="shared" si="4"/>
        <v>1639</v>
      </c>
      <c r="I16" s="285">
        <v>414</v>
      </c>
      <c r="J16" s="285">
        <v>1225</v>
      </c>
      <c r="K16" s="286">
        <v>0</v>
      </c>
    </row>
    <row r="17" spans="1:14" x14ac:dyDescent="0.25">
      <c r="A17" s="264"/>
      <c r="B17" s="249" t="s">
        <v>150</v>
      </c>
      <c r="C17" s="281">
        <v>2</v>
      </c>
      <c r="D17" s="282">
        <v>0</v>
      </c>
      <c r="E17" s="283">
        <f t="shared" si="3"/>
        <v>3980</v>
      </c>
      <c r="F17" s="284">
        <v>2301</v>
      </c>
      <c r="G17" s="284">
        <v>1679</v>
      </c>
      <c r="H17" s="283">
        <f t="shared" si="4"/>
        <v>1621</v>
      </c>
      <c r="I17" s="285">
        <v>414</v>
      </c>
      <c r="J17" s="285">
        <v>1207</v>
      </c>
      <c r="K17" s="286">
        <v>0</v>
      </c>
    </row>
    <row r="18" spans="1:14" ht="15.75" thickBot="1" x14ac:dyDescent="0.3">
      <c r="A18" s="264"/>
      <c r="B18" s="249" t="s">
        <v>159</v>
      </c>
      <c r="C18" s="281">
        <v>3</v>
      </c>
      <c r="D18" s="282">
        <v>0</v>
      </c>
      <c r="E18" s="283">
        <f t="shared" si="3"/>
        <v>4994</v>
      </c>
      <c r="F18" s="284">
        <v>3318</v>
      </c>
      <c r="G18" s="284">
        <v>1676</v>
      </c>
      <c r="H18" s="283">
        <f t="shared" si="4"/>
        <v>6168</v>
      </c>
      <c r="I18" s="285">
        <v>643</v>
      </c>
      <c r="J18" s="285">
        <v>5525</v>
      </c>
      <c r="K18" s="286">
        <v>0</v>
      </c>
    </row>
    <row r="19" spans="1:14" x14ac:dyDescent="0.25">
      <c r="A19" s="83" t="s">
        <v>81</v>
      </c>
      <c r="B19" s="199" t="s">
        <v>141</v>
      </c>
      <c r="C19" s="269">
        <v>1</v>
      </c>
      <c r="D19" s="270">
        <v>0</v>
      </c>
      <c r="E19" s="271">
        <f t="shared" si="3"/>
        <v>8917</v>
      </c>
      <c r="F19" s="272">
        <v>700</v>
      </c>
      <c r="G19" s="272">
        <v>8217</v>
      </c>
      <c r="H19" s="271">
        <f t="shared" si="4"/>
        <v>6140</v>
      </c>
      <c r="I19" s="273">
        <v>300</v>
      </c>
      <c r="J19" s="273">
        <v>5840</v>
      </c>
      <c r="K19" s="204">
        <v>0</v>
      </c>
    </row>
    <row r="20" spans="1:14" x14ac:dyDescent="0.25">
      <c r="B20" s="249" t="s">
        <v>149</v>
      </c>
      <c r="C20" s="281">
        <v>1</v>
      </c>
      <c r="D20" s="282">
        <v>0</v>
      </c>
      <c r="E20" s="283">
        <f t="shared" si="3"/>
        <v>1410</v>
      </c>
      <c r="F20" s="284">
        <v>700</v>
      </c>
      <c r="G20" s="284">
        <v>710</v>
      </c>
      <c r="H20" s="283">
        <f t="shared" si="4"/>
        <v>600</v>
      </c>
      <c r="I20" s="285">
        <v>300</v>
      </c>
      <c r="J20" s="285">
        <v>300</v>
      </c>
      <c r="K20" s="286">
        <v>0</v>
      </c>
      <c r="L20" s="287"/>
      <c r="M20" s="299"/>
      <c r="N20" s="299"/>
    </row>
    <row r="21" spans="1:14" x14ac:dyDescent="0.25">
      <c r="B21" s="249" t="s">
        <v>150</v>
      </c>
      <c r="C21" s="281">
        <v>3</v>
      </c>
      <c r="D21" s="282">
        <v>0</v>
      </c>
      <c r="E21" s="283">
        <f t="shared" si="3"/>
        <v>4230</v>
      </c>
      <c r="F21" s="284">
        <v>2100</v>
      </c>
      <c r="G21" s="284">
        <v>2130</v>
      </c>
      <c r="H21" s="283">
        <f t="shared" si="4"/>
        <v>1800</v>
      </c>
      <c r="I21" s="285">
        <v>900</v>
      </c>
      <c r="J21" s="285">
        <v>900</v>
      </c>
      <c r="K21" s="286">
        <v>0</v>
      </c>
    </row>
    <row r="22" spans="1:14" ht="15.75" thickBot="1" x14ac:dyDescent="0.3">
      <c r="B22" s="205" t="s">
        <v>159</v>
      </c>
      <c r="C22" s="206">
        <v>2</v>
      </c>
      <c r="D22" s="77">
        <v>0</v>
      </c>
      <c r="E22" s="207">
        <f t="shared" si="3"/>
        <v>3391</v>
      </c>
      <c r="F22" s="274">
        <v>1400</v>
      </c>
      <c r="G22" s="274">
        <v>1991</v>
      </c>
      <c r="H22" s="207">
        <f t="shared" si="4"/>
        <v>1200</v>
      </c>
      <c r="I22" s="275">
        <v>600</v>
      </c>
      <c r="J22" s="275">
        <v>600</v>
      </c>
      <c r="K22" s="210">
        <v>0</v>
      </c>
    </row>
    <row r="23" spans="1:14" ht="15.75" thickBot="1" x14ac:dyDescent="0.3"/>
    <row r="24" spans="1:14" x14ac:dyDescent="0.25">
      <c r="C24" s="336" t="s">
        <v>3</v>
      </c>
      <c r="D24" s="337"/>
      <c r="E24" s="337"/>
      <c r="F24" s="337"/>
      <c r="G24" s="337"/>
      <c r="H24" s="337"/>
      <c r="I24" s="337"/>
      <c r="J24" s="337"/>
      <c r="K24" s="338"/>
    </row>
    <row r="25" spans="1:14" ht="30.75" thickBot="1" x14ac:dyDescent="0.3">
      <c r="C25" s="276" t="s">
        <v>118</v>
      </c>
      <c r="D25" s="277" t="s">
        <v>138</v>
      </c>
      <c r="E25" s="278" t="s">
        <v>119</v>
      </c>
      <c r="F25" s="277" t="s">
        <v>139</v>
      </c>
      <c r="G25" s="277" t="s">
        <v>140</v>
      </c>
      <c r="H25" s="278" t="s">
        <v>120</v>
      </c>
      <c r="I25" s="279" t="s">
        <v>139</v>
      </c>
      <c r="J25" s="279" t="s">
        <v>140</v>
      </c>
      <c r="K25" s="280" t="s">
        <v>121</v>
      </c>
    </row>
    <row r="26" spans="1:14" x14ac:dyDescent="0.25">
      <c r="A26" s="83" t="s">
        <v>126</v>
      </c>
      <c r="B26" s="199" t="s">
        <v>141</v>
      </c>
      <c r="C26" s="200">
        <v>2</v>
      </c>
      <c r="D26" s="41">
        <v>0</v>
      </c>
      <c r="E26" s="201">
        <f>F26+G26</f>
        <v>2618</v>
      </c>
      <c r="F26" s="261">
        <v>2388</v>
      </c>
      <c r="G26" s="261">
        <v>230</v>
      </c>
      <c r="H26" s="201">
        <f>I26+J26</f>
        <v>7741</v>
      </c>
      <c r="I26" s="262">
        <v>436</v>
      </c>
      <c r="J26" s="262">
        <v>7305</v>
      </c>
      <c r="K26" s="263">
        <v>0</v>
      </c>
    </row>
    <row r="27" spans="1:14" x14ac:dyDescent="0.25">
      <c r="A27" s="264"/>
      <c r="B27" s="249" t="s">
        <v>149</v>
      </c>
      <c r="C27" s="281">
        <v>3</v>
      </c>
      <c r="D27" s="282">
        <v>0</v>
      </c>
      <c r="E27" s="283">
        <f t="shared" ref="E27:E31" si="5">F27+G27</f>
        <v>4994</v>
      </c>
      <c r="F27" s="284">
        <v>3309</v>
      </c>
      <c r="G27" s="284">
        <v>1685</v>
      </c>
      <c r="H27" s="283">
        <f t="shared" ref="H27:H31" si="6">I27+J27</f>
        <v>8591</v>
      </c>
      <c r="I27" s="285">
        <v>643</v>
      </c>
      <c r="J27" s="285">
        <v>7948</v>
      </c>
      <c r="K27" s="286">
        <v>0</v>
      </c>
    </row>
    <row r="28" spans="1:14" ht="15.75" thickBot="1" x14ac:dyDescent="0.3">
      <c r="A28" s="264"/>
      <c r="B28" s="249" t="s">
        <v>150</v>
      </c>
      <c r="C28" s="281">
        <v>4</v>
      </c>
      <c r="D28" s="282">
        <v>0</v>
      </c>
      <c r="E28" s="283">
        <f t="shared" si="5"/>
        <v>6440</v>
      </c>
      <c r="F28" s="284">
        <v>4459</v>
      </c>
      <c r="G28" s="284">
        <v>1981</v>
      </c>
      <c r="H28" s="283">
        <f t="shared" si="6"/>
        <v>8953</v>
      </c>
      <c r="I28" s="285">
        <v>825</v>
      </c>
      <c r="J28" s="285">
        <v>8128</v>
      </c>
      <c r="K28" s="286">
        <v>0</v>
      </c>
    </row>
    <row r="29" spans="1:14" x14ac:dyDescent="0.25">
      <c r="A29" s="83" t="s">
        <v>81</v>
      </c>
      <c r="B29" s="199" t="s">
        <v>141</v>
      </c>
      <c r="C29" s="269">
        <v>1</v>
      </c>
      <c r="D29" s="270">
        <v>0</v>
      </c>
      <c r="E29" s="271">
        <f t="shared" si="5"/>
        <v>5783</v>
      </c>
      <c r="F29" s="272">
        <v>700</v>
      </c>
      <c r="G29" s="272">
        <v>5083</v>
      </c>
      <c r="H29" s="271">
        <f t="shared" si="6"/>
        <v>3570</v>
      </c>
      <c r="I29" s="273">
        <v>300</v>
      </c>
      <c r="J29" s="273">
        <v>3270</v>
      </c>
      <c r="K29" s="204">
        <v>0</v>
      </c>
    </row>
    <row r="30" spans="1:14" x14ac:dyDescent="0.25">
      <c r="B30" s="249" t="s">
        <v>149</v>
      </c>
      <c r="C30" s="281">
        <v>1</v>
      </c>
      <c r="D30" s="282">
        <v>0</v>
      </c>
      <c r="E30" s="283">
        <f t="shared" si="5"/>
        <v>1410</v>
      </c>
      <c r="F30" s="284">
        <v>700</v>
      </c>
      <c r="G30" s="284">
        <v>710</v>
      </c>
      <c r="H30" s="283">
        <f t="shared" si="6"/>
        <v>600</v>
      </c>
      <c r="I30" s="285">
        <v>300</v>
      </c>
      <c r="J30" s="285">
        <v>300</v>
      </c>
      <c r="K30" s="286">
        <v>0</v>
      </c>
    </row>
    <row r="31" spans="1:14" ht="15.75" thickBot="1" x14ac:dyDescent="0.3">
      <c r="B31" s="205" t="s">
        <v>150</v>
      </c>
      <c r="C31" s="206">
        <v>9</v>
      </c>
      <c r="D31" s="77">
        <v>0</v>
      </c>
      <c r="E31" s="207">
        <f t="shared" si="5"/>
        <v>12690</v>
      </c>
      <c r="F31" s="274">
        <v>6300</v>
      </c>
      <c r="G31" s="274">
        <v>6390</v>
      </c>
      <c r="H31" s="207">
        <f t="shared" si="6"/>
        <v>5400</v>
      </c>
      <c r="I31" s="275">
        <v>2700</v>
      </c>
      <c r="J31" s="275">
        <v>2700</v>
      </c>
      <c r="K31" s="210">
        <v>0</v>
      </c>
    </row>
  </sheetData>
  <mergeCells count="3">
    <mergeCell ref="C2:K2"/>
    <mergeCell ref="C13:K13"/>
    <mergeCell ref="C24:K24"/>
  </mergeCells>
  <pageMargins left="0.7" right="0.7" top="0.75" bottom="0.75" header="0.3" footer="0.3"/>
  <ignoredErrors>
    <ignoredError sqref="N4:R5 N6:P6 R6" formulaRange="1"/>
    <ignoredError sqref="Q6" evalError="1" formulaRange="1"/>
  </ignoredErrors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5"/>
  <sheetViews>
    <sheetView workbookViewId="0">
      <selection activeCell="T3" sqref="T3"/>
    </sheetView>
  </sheetViews>
  <sheetFormatPr defaultRowHeight="15" x14ac:dyDescent="0.25"/>
  <cols>
    <col min="1" max="1" width="14.42578125" bestFit="1" customWidth="1"/>
    <col min="2" max="2" width="16.28515625" bestFit="1" customWidth="1"/>
    <col min="3" max="11" width="9.140625" customWidth="1"/>
    <col min="13" max="13" width="14.85546875" bestFit="1" customWidth="1"/>
  </cols>
  <sheetData>
    <row r="1" spans="1:18" ht="15.75" thickBot="1" x14ac:dyDescent="0.3"/>
    <row r="2" spans="1:18" ht="15.75" thickBot="1" x14ac:dyDescent="0.3">
      <c r="B2" s="254"/>
      <c r="C2" s="347" t="s">
        <v>1</v>
      </c>
      <c r="D2" s="348"/>
      <c r="E2" s="348"/>
      <c r="F2" s="348"/>
      <c r="G2" s="348"/>
      <c r="H2" s="348"/>
      <c r="I2" s="348"/>
      <c r="J2" s="348"/>
      <c r="K2" s="349"/>
    </row>
    <row r="3" spans="1:18" ht="30.75" thickBot="1" x14ac:dyDescent="0.3">
      <c r="B3" s="255"/>
      <c r="C3" s="256" t="s">
        <v>118</v>
      </c>
      <c r="D3" s="257" t="s">
        <v>138</v>
      </c>
      <c r="E3" s="258" t="s">
        <v>119</v>
      </c>
      <c r="F3" s="257" t="s">
        <v>139</v>
      </c>
      <c r="G3" s="257" t="s">
        <v>140</v>
      </c>
      <c r="H3" s="258" t="s">
        <v>120</v>
      </c>
      <c r="I3" s="259" t="s">
        <v>139</v>
      </c>
      <c r="J3" s="259" t="s">
        <v>140</v>
      </c>
      <c r="K3" s="260" t="s">
        <v>121</v>
      </c>
      <c r="M3" s="193" t="s">
        <v>117</v>
      </c>
      <c r="N3" s="194" t="s">
        <v>118</v>
      </c>
      <c r="O3" s="195" t="s">
        <v>119</v>
      </c>
      <c r="P3" s="196" t="s">
        <v>120</v>
      </c>
      <c r="Q3" s="197" t="s">
        <v>121</v>
      </c>
      <c r="R3" s="198" t="s">
        <v>122</v>
      </c>
    </row>
    <row r="4" spans="1:18" x14ac:dyDescent="0.25">
      <c r="A4" s="83" t="s">
        <v>127</v>
      </c>
      <c r="B4" s="199" t="s">
        <v>141</v>
      </c>
      <c r="C4" s="200">
        <v>0</v>
      </c>
      <c r="D4" s="41">
        <v>0</v>
      </c>
      <c r="E4" s="201">
        <f>F4+G4</f>
        <v>0</v>
      </c>
      <c r="F4" s="261">
        <v>0</v>
      </c>
      <c r="G4" s="261">
        <v>0</v>
      </c>
      <c r="H4" s="201">
        <f>I4+J4</f>
        <v>0</v>
      </c>
      <c r="I4" s="262">
        <v>0</v>
      </c>
      <c r="J4" s="262">
        <v>0</v>
      </c>
      <c r="K4" s="263">
        <v>0</v>
      </c>
      <c r="M4" s="199" t="s">
        <v>127</v>
      </c>
      <c r="N4" s="200">
        <f>SUM(C4:C7,C15,C20:C22)</f>
        <v>32</v>
      </c>
      <c r="O4" s="201">
        <f>SUM(E4:E7,E15,E20:E22)</f>
        <v>37689</v>
      </c>
      <c r="P4" s="202">
        <f>SUM(H4:H7,H15,H20:H22)</f>
        <v>15202</v>
      </c>
      <c r="Q4" s="203">
        <f>SUM(K4:K7,K15,K20:K22)</f>
        <v>931</v>
      </c>
      <c r="R4" s="204">
        <f>P4-Q4</f>
        <v>14271</v>
      </c>
    </row>
    <row r="5" spans="1:18" ht="15.75" thickBot="1" x14ac:dyDescent="0.3">
      <c r="A5" s="264"/>
      <c r="B5" s="249" t="s">
        <v>149</v>
      </c>
      <c r="C5" s="281">
        <v>3</v>
      </c>
      <c r="D5" s="282">
        <v>0</v>
      </c>
      <c r="E5" s="283">
        <f t="shared" ref="E5:E11" si="0">F5+G5</f>
        <v>3849</v>
      </c>
      <c r="F5" s="284">
        <v>2784</v>
      </c>
      <c r="G5" s="284">
        <v>1065</v>
      </c>
      <c r="H5" s="283">
        <f t="shared" ref="H5:H11" si="1">I5+J5</f>
        <v>1465</v>
      </c>
      <c r="I5" s="285">
        <v>974</v>
      </c>
      <c r="J5" s="285">
        <v>491</v>
      </c>
      <c r="K5" s="286">
        <v>0</v>
      </c>
      <c r="M5" s="205" t="s">
        <v>81</v>
      </c>
      <c r="N5" s="206">
        <f>SUM(C8:C11,C16,C23:C25)</f>
        <v>15</v>
      </c>
      <c r="O5" s="207">
        <f>SUM(E8:E11,E16,E23:E25)</f>
        <v>37022</v>
      </c>
      <c r="P5" s="208">
        <f>SUM(H8:H11,H16,H23:H25)</f>
        <v>19800</v>
      </c>
      <c r="Q5" s="209">
        <f>SUM(K8:K11,K16,K23:K25)</f>
        <v>0</v>
      </c>
      <c r="R5" s="210">
        <f>P5-Q5</f>
        <v>19800</v>
      </c>
    </row>
    <row r="6" spans="1:18" ht="15.75" thickBot="1" x14ac:dyDescent="0.3">
      <c r="A6" s="264"/>
      <c r="B6" s="249" t="s">
        <v>150</v>
      </c>
      <c r="C6" s="281">
        <v>3</v>
      </c>
      <c r="D6" s="282">
        <v>0</v>
      </c>
      <c r="E6" s="283">
        <f t="shared" si="0"/>
        <v>3862</v>
      </c>
      <c r="F6" s="284">
        <v>2784</v>
      </c>
      <c r="G6" s="284">
        <v>1078</v>
      </c>
      <c r="H6" s="283">
        <f t="shared" si="1"/>
        <v>1465</v>
      </c>
      <c r="I6" s="285">
        <v>974</v>
      </c>
      <c r="J6" s="285">
        <v>491</v>
      </c>
      <c r="K6" s="286">
        <v>0</v>
      </c>
      <c r="M6" s="211" t="s">
        <v>123</v>
      </c>
      <c r="N6" s="212">
        <f>N5/N4</f>
        <v>0.46875</v>
      </c>
      <c r="O6" s="213">
        <f t="shared" ref="O6:R6" si="2">O5/O4</f>
        <v>0.9823025285892435</v>
      </c>
      <c r="P6" s="214">
        <f t="shared" si="2"/>
        <v>1.3024602026049203</v>
      </c>
      <c r="Q6" s="214">
        <f t="shared" si="2"/>
        <v>0</v>
      </c>
      <c r="R6" s="215">
        <f t="shared" si="2"/>
        <v>1.3874290519234811</v>
      </c>
    </row>
    <row r="7" spans="1:18" ht="15.75" thickBot="1" x14ac:dyDescent="0.3">
      <c r="A7" s="264"/>
      <c r="B7" s="249" t="s">
        <v>160</v>
      </c>
      <c r="C7" s="281">
        <v>3</v>
      </c>
      <c r="D7" s="282">
        <v>0</v>
      </c>
      <c r="E7" s="283">
        <f t="shared" si="0"/>
        <v>3862</v>
      </c>
      <c r="F7" s="284">
        <v>2784</v>
      </c>
      <c r="G7" s="284">
        <v>1078</v>
      </c>
      <c r="H7" s="283">
        <f t="shared" si="1"/>
        <v>1465</v>
      </c>
      <c r="I7" s="285">
        <v>974</v>
      </c>
      <c r="J7" s="285">
        <v>491</v>
      </c>
      <c r="K7" s="286">
        <v>0</v>
      </c>
    </row>
    <row r="8" spans="1:18" x14ac:dyDescent="0.25">
      <c r="A8" s="83" t="s">
        <v>81</v>
      </c>
      <c r="B8" s="199" t="s">
        <v>141</v>
      </c>
      <c r="C8" s="269">
        <v>1</v>
      </c>
      <c r="D8" s="270">
        <v>0</v>
      </c>
      <c r="E8" s="271">
        <f t="shared" si="0"/>
        <v>4338</v>
      </c>
      <c r="F8" s="272">
        <v>700</v>
      </c>
      <c r="G8" s="272">
        <v>3638</v>
      </c>
      <c r="H8" s="271">
        <f t="shared" si="1"/>
        <v>2400</v>
      </c>
      <c r="I8" s="273">
        <v>300</v>
      </c>
      <c r="J8" s="273">
        <v>2100</v>
      </c>
      <c r="K8" s="204">
        <v>0</v>
      </c>
    </row>
    <row r="9" spans="1:18" x14ac:dyDescent="0.25">
      <c r="B9" s="249" t="s">
        <v>149</v>
      </c>
      <c r="C9" s="281">
        <v>1</v>
      </c>
      <c r="D9" s="282">
        <v>0</v>
      </c>
      <c r="E9" s="283">
        <f t="shared" si="0"/>
        <v>1410</v>
      </c>
      <c r="F9" s="284">
        <v>700</v>
      </c>
      <c r="G9" s="284">
        <v>710</v>
      </c>
      <c r="H9" s="283">
        <f t="shared" si="1"/>
        <v>600</v>
      </c>
      <c r="I9" s="285">
        <v>300</v>
      </c>
      <c r="J9" s="285">
        <v>300</v>
      </c>
      <c r="K9" s="286">
        <v>0</v>
      </c>
    </row>
    <row r="10" spans="1:18" x14ac:dyDescent="0.25">
      <c r="B10" s="249" t="s">
        <v>150</v>
      </c>
      <c r="C10" s="281">
        <v>5</v>
      </c>
      <c r="D10" s="282">
        <v>0</v>
      </c>
      <c r="E10" s="283">
        <f t="shared" si="0"/>
        <v>7050</v>
      </c>
      <c r="F10" s="284">
        <v>3500</v>
      </c>
      <c r="G10" s="284">
        <v>3550</v>
      </c>
      <c r="H10" s="283">
        <f t="shared" si="1"/>
        <v>3000</v>
      </c>
      <c r="I10" s="285">
        <v>1500</v>
      </c>
      <c r="J10" s="285">
        <v>1500</v>
      </c>
      <c r="K10" s="286">
        <v>0</v>
      </c>
    </row>
    <row r="11" spans="1:18" ht="15.75" thickBot="1" x14ac:dyDescent="0.3">
      <c r="B11" s="205" t="s">
        <v>160</v>
      </c>
      <c r="C11" s="206">
        <v>1</v>
      </c>
      <c r="D11" s="77">
        <v>0</v>
      </c>
      <c r="E11" s="207">
        <f t="shared" si="0"/>
        <v>2074</v>
      </c>
      <c r="F11" s="274">
        <v>700</v>
      </c>
      <c r="G11" s="274">
        <v>1374</v>
      </c>
      <c r="H11" s="207">
        <f t="shared" si="1"/>
        <v>600</v>
      </c>
      <c r="I11" s="275">
        <v>300</v>
      </c>
      <c r="J11" s="275">
        <v>300</v>
      </c>
      <c r="K11" s="210">
        <v>0</v>
      </c>
    </row>
    <row r="12" spans="1:18" ht="15.75" thickBot="1" x14ac:dyDescent="0.3"/>
    <row r="13" spans="1:18" x14ac:dyDescent="0.25">
      <c r="C13" s="350" t="s">
        <v>2</v>
      </c>
      <c r="D13" s="351"/>
      <c r="E13" s="351"/>
      <c r="F13" s="351"/>
      <c r="G13" s="351"/>
      <c r="H13" s="351"/>
      <c r="I13" s="352"/>
      <c r="J13" s="352"/>
      <c r="K13" s="353"/>
    </row>
    <row r="14" spans="1:18" ht="30.75" thickBot="1" x14ac:dyDescent="0.3">
      <c r="C14" s="276" t="s">
        <v>118</v>
      </c>
      <c r="D14" s="277" t="s">
        <v>138</v>
      </c>
      <c r="E14" s="278" t="s">
        <v>119</v>
      </c>
      <c r="F14" s="277" t="s">
        <v>139</v>
      </c>
      <c r="G14" s="277" t="s">
        <v>140</v>
      </c>
      <c r="H14" s="278" t="s">
        <v>120</v>
      </c>
      <c r="I14" s="279" t="s">
        <v>139</v>
      </c>
      <c r="J14" s="279" t="s">
        <v>140</v>
      </c>
      <c r="K14" s="280" t="s">
        <v>121</v>
      </c>
    </row>
    <row r="15" spans="1:18" ht="15.75" thickBot="1" x14ac:dyDescent="0.3">
      <c r="A15" s="83" t="s">
        <v>127</v>
      </c>
      <c r="B15" s="199" t="s">
        <v>141</v>
      </c>
      <c r="C15" s="200">
        <v>12</v>
      </c>
      <c r="D15" s="41">
        <v>1</v>
      </c>
      <c r="E15" s="201">
        <f t="shared" ref="E15:E16" si="3">F15+G15</f>
        <v>13884</v>
      </c>
      <c r="F15" s="261">
        <v>11594</v>
      </c>
      <c r="G15" s="261">
        <v>2290</v>
      </c>
      <c r="H15" s="201">
        <f t="shared" ref="H15:H16" si="4">I15+J15</f>
        <v>5204</v>
      </c>
      <c r="I15" s="262">
        <v>3772</v>
      </c>
      <c r="J15" s="262">
        <v>1432</v>
      </c>
      <c r="K15" s="263">
        <v>280</v>
      </c>
    </row>
    <row r="16" spans="1:18" ht="15.75" thickBot="1" x14ac:dyDescent="0.3">
      <c r="A16" s="83" t="s">
        <v>81</v>
      </c>
      <c r="B16" s="240" t="s">
        <v>141</v>
      </c>
      <c r="C16" s="288">
        <v>1</v>
      </c>
      <c r="D16" s="289">
        <v>0</v>
      </c>
      <c r="E16" s="290">
        <f t="shared" si="3"/>
        <v>5751</v>
      </c>
      <c r="F16" s="291">
        <v>700</v>
      </c>
      <c r="G16" s="291">
        <v>5051</v>
      </c>
      <c r="H16" s="290">
        <f t="shared" si="4"/>
        <v>3300</v>
      </c>
      <c r="I16" s="292">
        <v>300</v>
      </c>
      <c r="J16" s="292">
        <v>3000</v>
      </c>
      <c r="K16" s="293">
        <v>0</v>
      </c>
    </row>
    <row r="17" spans="1:11" ht="15.75" thickBot="1" x14ac:dyDescent="0.3"/>
    <row r="18" spans="1:11" x14ac:dyDescent="0.25">
      <c r="C18" s="336" t="s">
        <v>3</v>
      </c>
      <c r="D18" s="337"/>
      <c r="E18" s="337"/>
      <c r="F18" s="337"/>
      <c r="G18" s="337"/>
      <c r="H18" s="337"/>
      <c r="I18" s="337"/>
      <c r="J18" s="337"/>
      <c r="K18" s="338"/>
    </row>
    <row r="19" spans="1:11" ht="30.75" thickBot="1" x14ac:dyDescent="0.3">
      <c r="C19" s="276" t="s">
        <v>118</v>
      </c>
      <c r="D19" s="277" t="s">
        <v>138</v>
      </c>
      <c r="E19" s="278" t="s">
        <v>119</v>
      </c>
      <c r="F19" s="277" t="s">
        <v>139</v>
      </c>
      <c r="G19" s="277" t="s">
        <v>140</v>
      </c>
      <c r="H19" s="278" t="s">
        <v>120</v>
      </c>
      <c r="I19" s="279" t="s">
        <v>139</v>
      </c>
      <c r="J19" s="279" t="s">
        <v>140</v>
      </c>
      <c r="K19" s="280" t="s">
        <v>121</v>
      </c>
    </row>
    <row r="20" spans="1:11" x14ac:dyDescent="0.25">
      <c r="A20" s="83" t="s">
        <v>127</v>
      </c>
      <c r="B20" s="199" t="s">
        <v>141</v>
      </c>
      <c r="C20" s="200">
        <v>7</v>
      </c>
      <c r="D20" s="41">
        <v>1</v>
      </c>
      <c r="E20" s="201">
        <f>F20+G20</f>
        <v>7987</v>
      </c>
      <c r="F20" s="261">
        <v>6709</v>
      </c>
      <c r="G20" s="261">
        <v>1278</v>
      </c>
      <c r="H20" s="201">
        <f>I20+J20</f>
        <v>3762</v>
      </c>
      <c r="I20" s="262">
        <v>2962</v>
      </c>
      <c r="J20" s="262">
        <v>800</v>
      </c>
      <c r="K20" s="263">
        <v>280</v>
      </c>
    </row>
    <row r="21" spans="1:11" x14ac:dyDescent="0.25">
      <c r="A21" s="264"/>
      <c r="B21" s="249" t="s">
        <v>161</v>
      </c>
      <c r="C21" s="281">
        <v>2</v>
      </c>
      <c r="D21" s="282">
        <v>1</v>
      </c>
      <c r="E21" s="283">
        <f t="shared" ref="E21:E25" si="5">F21+G21</f>
        <v>1950</v>
      </c>
      <c r="F21" s="284">
        <v>1717</v>
      </c>
      <c r="G21" s="284">
        <v>233</v>
      </c>
      <c r="H21" s="283">
        <f t="shared" ref="H21:H25" si="6">I21+J21</f>
        <v>917</v>
      </c>
      <c r="I21" s="285">
        <v>534</v>
      </c>
      <c r="J21" s="285">
        <v>383</v>
      </c>
      <c r="K21" s="286">
        <v>371</v>
      </c>
    </row>
    <row r="22" spans="1:11" ht="15.75" thickBot="1" x14ac:dyDescent="0.3">
      <c r="A22" s="264"/>
      <c r="B22" s="249" t="s">
        <v>162</v>
      </c>
      <c r="C22" s="281">
        <v>2</v>
      </c>
      <c r="D22" s="282">
        <v>0</v>
      </c>
      <c r="E22" s="283">
        <f t="shared" si="5"/>
        <v>2295</v>
      </c>
      <c r="F22" s="284">
        <v>1852</v>
      </c>
      <c r="G22" s="284">
        <v>443</v>
      </c>
      <c r="H22" s="283">
        <f t="shared" si="6"/>
        <v>924</v>
      </c>
      <c r="I22" s="285">
        <v>658</v>
      </c>
      <c r="J22" s="285">
        <v>266</v>
      </c>
      <c r="K22" s="286">
        <v>0</v>
      </c>
    </row>
    <row r="23" spans="1:11" x14ac:dyDescent="0.25">
      <c r="A23" s="83" t="s">
        <v>81</v>
      </c>
      <c r="B23" s="199" t="s">
        <v>141</v>
      </c>
      <c r="C23" s="269">
        <v>2</v>
      </c>
      <c r="D23" s="270">
        <v>0</v>
      </c>
      <c r="E23" s="271">
        <f t="shared" si="5"/>
        <v>9065</v>
      </c>
      <c r="F23" s="272">
        <v>1400</v>
      </c>
      <c r="G23" s="272">
        <v>7665</v>
      </c>
      <c r="H23" s="271">
        <f t="shared" si="6"/>
        <v>6900</v>
      </c>
      <c r="I23" s="273">
        <v>600</v>
      </c>
      <c r="J23" s="273">
        <v>6300</v>
      </c>
      <c r="K23" s="204">
        <v>0</v>
      </c>
    </row>
    <row r="24" spans="1:11" x14ac:dyDescent="0.25">
      <c r="B24" s="249" t="s">
        <v>161</v>
      </c>
      <c r="C24" s="281">
        <v>2</v>
      </c>
      <c r="D24" s="282">
        <v>0</v>
      </c>
      <c r="E24" s="283">
        <f t="shared" si="5"/>
        <v>3667</v>
      </c>
      <c r="F24" s="284">
        <v>1400</v>
      </c>
      <c r="G24" s="284">
        <v>2267</v>
      </c>
      <c r="H24" s="283">
        <f t="shared" si="6"/>
        <v>1500</v>
      </c>
      <c r="I24" s="285">
        <v>600</v>
      </c>
      <c r="J24" s="285">
        <v>900</v>
      </c>
      <c r="K24" s="286">
        <v>0</v>
      </c>
    </row>
    <row r="25" spans="1:11" ht="15.75" thickBot="1" x14ac:dyDescent="0.3">
      <c r="B25" s="205" t="s">
        <v>162</v>
      </c>
      <c r="C25" s="206">
        <v>2</v>
      </c>
      <c r="D25" s="77">
        <v>0</v>
      </c>
      <c r="E25" s="207">
        <f t="shared" si="5"/>
        <v>3667</v>
      </c>
      <c r="F25" s="274">
        <v>1400</v>
      </c>
      <c r="G25" s="274">
        <v>2267</v>
      </c>
      <c r="H25" s="207">
        <f t="shared" si="6"/>
        <v>1500</v>
      </c>
      <c r="I25" s="275">
        <v>600</v>
      </c>
      <c r="J25" s="275">
        <v>900</v>
      </c>
      <c r="K25" s="210">
        <v>0</v>
      </c>
    </row>
  </sheetData>
  <mergeCells count="3">
    <mergeCell ref="C2:K2"/>
    <mergeCell ref="C13:K13"/>
    <mergeCell ref="C18:K18"/>
  </mergeCells>
  <pageMargins left="0.7" right="0.7" top="0.75" bottom="0.75" header="0.3" footer="0.3"/>
  <ignoredErrors>
    <ignoredError sqref="N4:Q5" formulaRange="1"/>
  </ignoredError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zoomScaleNormal="100" workbookViewId="0">
      <selection activeCell="C17" sqref="C17"/>
    </sheetView>
  </sheetViews>
  <sheetFormatPr defaultRowHeight="15" x14ac:dyDescent="0.25"/>
  <cols>
    <col min="1" max="1" width="8" bestFit="1" customWidth="1"/>
    <col min="2" max="2" width="27.7109375" bestFit="1" customWidth="1"/>
    <col min="3" max="20" width="8.5703125" customWidth="1"/>
    <col min="22" max="22" width="14.85546875" bestFit="1" customWidth="1"/>
    <col min="23" max="23" width="12.28515625" bestFit="1" customWidth="1"/>
    <col min="24" max="24" width="11.7109375" bestFit="1" customWidth="1"/>
    <col min="25" max="25" width="17" bestFit="1" customWidth="1"/>
    <col min="26" max="26" width="11" bestFit="1" customWidth="1"/>
    <col min="27" max="27" width="17" bestFit="1" customWidth="1"/>
  </cols>
  <sheetData>
    <row r="1" spans="1:27" ht="15.75" thickBot="1" x14ac:dyDescent="0.3"/>
    <row r="2" spans="1:27" ht="15.75" thickBot="1" x14ac:dyDescent="0.3">
      <c r="B2" s="73" t="s">
        <v>64</v>
      </c>
      <c r="C2" s="336" t="s">
        <v>71</v>
      </c>
      <c r="D2" s="337"/>
      <c r="E2" s="337"/>
      <c r="F2" s="337"/>
      <c r="G2" s="337"/>
      <c r="H2" s="338"/>
      <c r="I2" s="336" t="s">
        <v>72</v>
      </c>
      <c r="J2" s="337"/>
      <c r="K2" s="337"/>
      <c r="L2" s="337"/>
      <c r="M2" s="337"/>
      <c r="N2" s="338"/>
      <c r="O2" s="336" t="s">
        <v>73</v>
      </c>
      <c r="P2" s="337"/>
      <c r="Q2" s="337"/>
      <c r="R2" s="337"/>
      <c r="S2" s="337"/>
      <c r="T2" s="338"/>
      <c r="U2" s="253"/>
      <c r="V2" s="223"/>
      <c r="W2" s="224" t="s">
        <v>118</v>
      </c>
      <c r="X2" s="225" t="s">
        <v>119</v>
      </c>
      <c r="Y2" s="226" t="s">
        <v>120</v>
      </c>
      <c r="Z2" s="227" t="s">
        <v>121</v>
      </c>
      <c r="AA2" s="228" t="s">
        <v>122</v>
      </c>
    </row>
    <row r="3" spans="1:27" x14ac:dyDescent="0.25">
      <c r="B3" s="74" t="s">
        <v>65</v>
      </c>
      <c r="C3" s="339" t="s">
        <v>67</v>
      </c>
      <c r="D3" s="334"/>
      <c r="E3" s="340"/>
      <c r="F3" s="340" t="s">
        <v>105</v>
      </c>
      <c r="G3" s="341"/>
      <c r="H3" s="342"/>
      <c r="I3" s="339" t="s">
        <v>68</v>
      </c>
      <c r="J3" s="334"/>
      <c r="K3" s="340"/>
      <c r="L3" s="340" t="s">
        <v>96</v>
      </c>
      <c r="M3" s="341"/>
      <c r="N3" s="342"/>
      <c r="O3" s="339" t="s">
        <v>69</v>
      </c>
      <c r="P3" s="334"/>
      <c r="Q3" s="340"/>
      <c r="R3" s="334" t="s">
        <v>91</v>
      </c>
      <c r="S3" s="334"/>
      <c r="T3" s="335"/>
      <c r="U3" s="252"/>
      <c r="V3" s="216" t="s">
        <v>67</v>
      </c>
      <c r="W3" s="229">
        <v>120</v>
      </c>
      <c r="X3" s="230">
        <v>222670</v>
      </c>
      <c r="Y3" s="217">
        <v>1169267</v>
      </c>
      <c r="Z3" s="218">
        <v>519937</v>
      </c>
      <c r="AA3" s="231">
        <v>649330</v>
      </c>
    </row>
    <row r="4" spans="1:27" ht="15.75" thickBot="1" x14ac:dyDescent="0.3">
      <c r="B4" s="75" t="s">
        <v>104</v>
      </c>
      <c r="C4" s="79">
        <v>1</v>
      </c>
      <c r="D4" s="77">
        <v>2</v>
      </c>
      <c r="E4" s="141">
        <v>3</v>
      </c>
      <c r="F4" s="77">
        <v>1</v>
      </c>
      <c r="G4" s="77">
        <v>2</v>
      </c>
      <c r="H4" s="78">
        <v>3</v>
      </c>
      <c r="I4" s="79">
        <v>1</v>
      </c>
      <c r="J4" s="77">
        <v>2</v>
      </c>
      <c r="K4" s="141">
        <v>3</v>
      </c>
      <c r="L4" s="77">
        <v>1</v>
      </c>
      <c r="M4" s="77">
        <v>2</v>
      </c>
      <c r="N4" s="78">
        <v>3</v>
      </c>
      <c r="O4" s="79">
        <v>1</v>
      </c>
      <c r="P4" s="77">
        <v>2</v>
      </c>
      <c r="Q4" s="141">
        <v>3</v>
      </c>
      <c r="R4" s="77">
        <v>1</v>
      </c>
      <c r="S4" s="77">
        <v>2</v>
      </c>
      <c r="T4" s="78">
        <v>3</v>
      </c>
      <c r="U4" s="252"/>
      <c r="V4" s="219" t="s">
        <v>81</v>
      </c>
      <c r="W4" s="232">
        <v>9</v>
      </c>
      <c r="X4" s="233">
        <v>26310</v>
      </c>
      <c r="Y4" s="220">
        <v>15570</v>
      </c>
      <c r="Z4" s="221">
        <v>0</v>
      </c>
      <c r="AA4" s="234">
        <v>15570</v>
      </c>
    </row>
    <row r="5" spans="1:27" ht="15.75" thickBot="1" x14ac:dyDescent="0.3">
      <c r="A5" s="83" t="s">
        <v>134</v>
      </c>
      <c r="B5" s="248" t="s">
        <v>163</v>
      </c>
      <c r="C5" s="308">
        <f>SUM(Sheet11!$C4:$C5)</f>
        <v>33</v>
      </c>
      <c r="D5" s="309">
        <f>SUM(Sheet11!$C11:$C14)</f>
        <v>35</v>
      </c>
      <c r="E5" s="310">
        <f>SUM(Sheet11!$C22:$C24)</f>
        <v>52</v>
      </c>
      <c r="F5" s="311">
        <f>SUM(Sheet12!$C4:$C5)</f>
        <v>40</v>
      </c>
      <c r="G5" s="309">
        <f>SUM(Sheet12!$C11:$C13)</f>
        <v>100</v>
      </c>
      <c r="H5" s="310">
        <f>SUM(Sheet12!$C20:$C22)</f>
        <v>94</v>
      </c>
      <c r="I5" s="311">
        <f>SUM(Sheet13!$C4:$C6)</f>
        <v>8</v>
      </c>
      <c r="J5" s="309">
        <f>SUM(Sheet13!$C13)</f>
        <v>5</v>
      </c>
      <c r="K5" s="310">
        <f>SUM(Sheet13!$C18:$C20)</f>
        <v>10</v>
      </c>
      <c r="L5" s="311">
        <f>SUM(Sheet14!$C4:$C6)</f>
        <v>51</v>
      </c>
      <c r="M5" s="309">
        <f>SUM(Sheet14!$C13:$C15)</f>
        <v>52</v>
      </c>
      <c r="N5" s="310">
        <f>SUM(Sheet14!$C22:$C24)</f>
        <v>50</v>
      </c>
      <c r="O5" s="311">
        <f>SUM(Sheet15!$C4:$C7)</f>
        <v>10</v>
      </c>
      <c r="P5" s="309">
        <f>SUM(Sheet15!$C15:$C18)</f>
        <v>9</v>
      </c>
      <c r="Q5" s="310">
        <f>SUM(Sheet15!$C26:$C28)</f>
        <v>9</v>
      </c>
      <c r="R5" s="311">
        <f>SUM(Sheet16!$C4:$C7)</f>
        <v>9</v>
      </c>
      <c r="S5" s="309">
        <f>SUM(Sheet16!$C15)</f>
        <v>12</v>
      </c>
      <c r="T5" s="310">
        <f>SUM(Sheet16!$C20:$C22)</f>
        <v>11</v>
      </c>
      <c r="U5" s="252"/>
      <c r="V5" s="235" t="s">
        <v>123</v>
      </c>
      <c r="W5" s="236">
        <v>7.4999999999999997E-2</v>
      </c>
      <c r="X5" s="237">
        <v>0.11815691381865541</v>
      </c>
      <c r="Y5" s="222">
        <v>1.3316034746554893E-2</v>
      </c>
      <c r="Z5" s="222">
        <v>0</v>
      </c>
      <c r="AA5" s="238">
        <v>2.3978562518288081E-2</v>
      </c>
    </row>
    <row r="6" spans="1:27" x14ac:dyDescent="0.25">
      <c r="B6" s="249" t="s">
        <v>132</v>
      </c>
      <c r="C6" s="300">
        <f>SUM(Sheet11!$E4:$E5)</f>
        <v>51746</v>
      </c>
      <c r="D6" s="301">
        <f>SUM(Sheet11!$E11:$E14)</f>
        <v>108082</v>
      </c>
      <c r="E6" s="302">
        <f>SUM(Sheet11!$E22:$E24)</f>
        <v>62842</v>
      </c>
      <c r="F6" s="303">
        <f>SUM(Sheet12!$E4:$E5)</f>
        <v>44190</v>
      </c>
      <c r="G6" s="301">
        <f>SUM(Sheet12!$E11:$E13)</f>
        <v>116976</v>
      </c>
      <c r="H6" s="302">
        <f>SUM(Sheet12!$E20:$E22)</f>
        <v>113676</v>
      </c>
      <c r="I6" s="303">
        <f>SUM(Sheet13!$E4:$E6)</f>
        <v>7035</v>
      </c>
      <c r="J6" s="301">
        <f>SUM(Sheet13!$E13)</f>
        <v>4202</v>
      </c>
      <c r="K6" s="302">
        <f>SUM(Sheet13!$E18:$E20)</f>
        <v>8421</v>
      </c>
      <c r="L6" s="303">
        <f>SUM(Sheet14!$E4:$E6)</f>
        <v>50711</v>
      </c>
      <c r="M6" s="301">
        <f>SUM(Sheet14!$E13:$E15)</f>
        <v>51937</v>
      </c>
      <c r="N6" s="302">
        <f>SUM(Sheet14!$E22:$E24)</f>
        <v>49951</v>
      </c>
      <c r="O6" s="303">
        <f>SUM(Sheet15!$E4:$E7)</f>
        <v>240508</v>
      </c>
      <c r="P6" s="301">
        <f>SUM(Sheet15!$E15:$E18)</f>
        <v>15253</v>
      </c>
      <c r="Q6" s="302">
        <f>SUM(Sheet15!$E26:$E28)</f>
        <v>14052</v>
      </c>
      <c r="R6" s="303">
        <f>SUM(Sheet16!$E4:$E7)</f>
        <v>11573</v>
      </c>
      <c r="S6" s="301">
        <f>SUM(Sheet16!$E15)</f>
        <v>13884</v>
      </c>
      <c r="T6" s="302">
        <f>SUM(Sheet16!$E20:$E22)</f>
        <v>12232</v>
      </c>
      <c r="U6" s="252"/>
      <c r="V6" s="216" t="s">
        <v>124</v>
      </c>
      <c r="W6" s="229">
        <v>234</v>
      </c>
      <c r="X6" s="230">
        <v>274842</v>
      </c>
      <c r="Y6" s="217">
        <v>2644933</v>
      </c>
      <c r="Z6" s="218">
        <v>2237078</v>
      </c>
      <c r="AA6" s="231">
        <v>407855</v>
      </c>
    </row>
    <row r="7" spans="1:27" ht="15.75" thickBot="1" x14ac:dyDescent="0.3">
      <c r="B7" s="249" t="s">
        <v>133</v>
      </c>
      <c r="C7" s="304">
        <f>SUM(Sheet11!$H4:$H5)-SUM(Sheet11!$K4:$K5)</f>
        <v>184676</v>
      </c>
      <c r="D7" s="305">
        <f>SUM(Sheet11!$H11:$H14)-SUM(Sheet11!$K11:$K14)</f>
        <v>406885</v>
      </c>
      <c r="E7" s="306">
        <f>SUM(Sheet11!$H22:$H24)-SUM(Sheet11!$K22:$K24)</f>
        <v>57769</v>
      </c>
      <c r="F7" s="307">
        <f>SUM(Sheet12!$H4:$H5)-SUM(Sheet12!$K4:$K5)</f>
        <v>44193</v>
      </c>
      <c r="G7" s="305">
        <f>SUM(Sheet12!$H11:$H13)-SUM(Sheet12!$K11:$K13)</f>
        <v>197321</v>
      </c>
      <c r="H7" s="306">
        <f>SUM(Sheet12!$H20:$H22)-SUM(Sheet12!$K20:$K22)</f>
        <v>166341</v>
      </c>
      <c r="I7" s="307">
        <f>SUM(Sheet13!$H4:$H6)-SUM(Sheet13!$K4:$K6)</f>
        <v>8892</v>
      </c>
      <c r="J7" s="305">
        <f>SUM(Sheet13!$H13)-SUM(Sheet13!$K13)</f>
        <v>39128</v>
      </c>
      <c r="K7" s="306">
        <f>SUM(Sheet13!$H18:$H20)-SUM(Sheet13!$K18:$K20)</f>
        <v>8126</v>
      </c>
      <c r="L7" s="307">
        <f>SUM(Sheet14!$H4:$H6)-SUM(Sheet14!$K4:$K6)</f>
        <v>22526</v>
      </c>
      <c r="M7" s="305">
        <f>SUM(Sheet14!$H13:$H15)-SUM(Sheet14!$K13:$K15)</f>
        <v>22863</v>
      </c>
      <c r="N7" s="306">
        <f>SUM(Sheet14!$H22:$H24)-SUM(Sheet14!$K22:$K24)</f>
        <v>2475824</v>
      </c>
      <c r="O7" s="307">
        <f>SUM(Sheet15!$H4:$H7)-SUM(Sheet15!$K4:$K7)</f>
        <v>17243</v>
      </c>
      <c r="P7" s="305">
        <f>SUM(Sheet15!$H15:$H18)-SUM(Sheet15!$K15:$K18)</f>
        <v>11135</v>
      </c>
      <c r="Q7" s="306">
        <f>SUM(Sheet15!$H26:$H28)-SUM(Sheet15!$K26:$K28)</f>
        <v>25285</v>
      </c>
      <c r="R7" s="307">
        <f>SUM(Sheet16!$H4:$H7)-SUM(Sheet16!$K4:$K7)</f>
        <v>4395</v>
      </c>
      <c r="S7" s="305">
        <f>SUM(Sheet16!$H15)-SUM(Sheet16!$K15)</f>
        <v>4924</v>
      </c>
      <c r="T7" s="306">
        <f>SUM(Sheet16!$H20:$H22)-SUM(Sheet16!$K20:$K22)</f>
        <v>4952</v>
      </c>
      <c r="U7" s="252"/>
      <c r="V7" s="219" t="s">
        <v>81</v>
      </c>
      <c r="W7" s="232">
        <v>26</v>
      </c>
      <c r="X7" s="233">
        <v>47504</v>
      </c>
      <c r="Y7" s="220">
        <v>23160</v>
      </c>
      <c r="Z7" s="221">
        <v>0</v>
      </c>
      <c r="AA7" s="234">
        <v>23160</v>
      </c>
    </row>
    <row r="8" spans="1:27" ht="15.75" thickBot="1" x14ac:dyDescent="0.3">
      <c r="A8" s="83" t="s">
        <v>81</v>
      </c>
      <c r="B8" s="56" t="s">
        <v>163</v>
      </c>
      <c r="C8" s="308">
        <f>SUM(Sheet11!$C6:$C7)</f>
        <v>2</v>
      </c>
      <c r="D8" s="309">
        <f>SUM(Sheet11!$C15:$C18)</f>
        <v>4</v>
      </c>
      <c r="E8" s="310">
        <f>SUM(Sheet11!$C25:$C27)</f>
        <v>3</v>
      </c>
      <c r="F8" s="311">
        <f>SUM(Sheet12!$C6:$C7)</f>
        <v>2</v>
      </c>
      <c r="G8" s="309">
        <f>SUM(Sheet12!$C14:$C16)</f>
        <v>10</v>
      </c>
      <c r="H8" s="310">
        <f>SUM(Sheet12!$C23:$C25)</f>
        <v>14</v>
      </c>
      <c r="I8" s="311">
        <f>SUM(Sheet13!$C7:$C9)</f>
        <v>3</v>
      </c>
      <c r="J8" s="309">
        <f>SUM(Sheet13!$C14)</f>
        <v>1</v>
      </c>
      <c r="K8" s="310">
        <f>SUM(Sheet13!$C21:$C23)</f>
        <v>6</v>
      </c>
      <c r="L8" s="311">
        <f>SUM(Sheet14!$C7:$C9)</f>
        <v>19</v>
      </c>
      <c r="M8" s="309">
        <f>SUM(Sheet14!$C16:$C18)</f>
        <v>5</v>
      </c>
      <c r="N8" s="310">
        <f>SUM(Sheet14!$C25:$C27)</f>
        <v>16</v>
      </c>
      <c r="O8" s="311">
        <f>SUM(Sheet15!$C8:$C11)</f>
        <v>14</v>
      </c>
      <c r="P8" s="309">
        <f>SUM(Sheet15!$C19:$C22)</f>
        <v>7</v>
      </c>
      <c r="Q8" s="310">
        <f>SUM(Sheet15!$C29:$C31)</f>
        <v>11</v>
      </c>
      <c r="R8" s="311">
        <f>SUM(Sheet16!$C8:$C11)</f>
        <v>8</v>
      </c>
      <c r="S8" s="309">
        <f>SUM(Sheet16!$C16)</f>
        <v>1</v>
      </c>
      <c r="T8" s="310">
        <f>SUM(Sheet16!$C23:$C25)</f>
        <v>6</v>
      </c>
      <c r="U8" s="252"/>
      <c r="V8" s="235" t="s">
        <v>123</v>
      </c>
      <c r="W8" s="236">
        <v>0.1111111111111111</v>
      </c>
      <c r="X8" s="237">
        <v>0.17284112326354778</v>
      </c>
      <c r="Y8" s="222">
        <v>8.7563654731518722E-3</v>
      </c>
      <c r="Z8" s="222">
        <v>0</v>
      </c>
      <c r="AA8" s="238">
        <v>5.6784886785744934E-2</v>
      </c>
    </row>
    <row r="9" spans="1:27" x14ac:dyDescent="0.25">
      <c r="B9" s="60" t="s">
        <v>132</v>
      </c>
      <c r="C9" s="300">
        <f>SUM(Sheet11!$E6:$E7)</f>
        <v>4528</v>
      </c>
      <c r="D9" s="301">
        <f>SUM(Sheet11!$E15:$E18)</f>
        <v>15631</v>
      </c>
      <c r="E9" s="302">
        <f>SUM(Sheet11!$E25:$E27)</f>
        <v>6151</v>
      </c>
      <c r="F9" s="303">
        <f>SUM(Sheet12!$E6:$E7)</f>
        <v>4014</v>
      </c>
      <c r="G9" s="301">
        <f>SUM(Sheet12!$E14:$E16)</f>
        <v>17491</v>
      </c>
      <c r="H9" s="302">
        <f>SUM(Sheet12!$E23:$E25)</f>
        <v>25999</v>
      </c>
      <c r="I9" s="303">
        <f>SUM(Sheet13!$E7:$E9)</f>
        <v>6195</v>
      </c>
      <c r="J9" s="301">
        <f>SUM(Sheet13!$E14)</f>
        <v>1317</v>
      </c>
      <c r="K9" s="302">
        <f>SUM(Sheet13!$E21:$E23)</f>
        <v>22423</v>
      </c>
      <c r="L9" s="303">
        <f>SUM(Sheet14!$E7:$E9)</f>
        <v>34428</v>
      </c>
      <c r="M9" s="301">
        <f>SUM(Sheet14!$E16:$E18)</f>
        <v>13069</v>
      </c>
      <c r="N9" s="302">
        <f>SUM(Sheet14!$E25:$E27)</f>
        <v>28785</v>
      </c>
      <c r="O9" s="303">
        <f>SUM(Sheet15!$E8:$E11)</f>
        <v>27510</v>
      </c>
      <c r="P9" s="301">
        <f>SUM(Sheet15!$E19:$E22)</f>
        <v>17948</v>
      </c>
      <c r="Q9" s="302">
        <f>SUM(Sheet15!$E29:$E31)</f>
        <v>19883</v>
      </c>
      <c r="R9" s="303">
        <f>SUM(Sheet16!$E8:$E11)</f>
        <v>14872</v>
      </c>
      <c r="S9" s="301">
        <f>SUM(Sheet16!$E16)</f>
        <v>5751</v>
      </c>
      <c r="T9" s="302">
        <f>SUM(Sheet16!$E23:$E25)</f>
        <v>16399</v>
      </c>
      <c r="U9" s="252"/>
      <c r="V9" s="216" t="s">
        <v>125</v>
      </c>
      <c r="W9" s="229">
        <v>23</v>
      </c>
      <c r="X9" s="230">
        <v>19658</v>
      </c>
      <c r="Y9" s="217">
        <v>132808</v>
      </c>
      <c r="Z9" s="218">
        <v>76662</v>
      </c>
      <c r="AA9" s="231">
        <v>56146</v>
      </c>
    </row>
    <row r="10" spans="1:27" ht="15.75" thickBot="1" x14ac:dyDescent="0.3">
      <c r="B10" s="64" t="s">
        <v>133</v>
      </c>
      <c r="C10" s="304">
        <f>SUM(Sheet11!$H6:$H7)-SUM(Sheet11!$K6:$K7)</f>
        <v>4770</v>
      </c>
      <c r="D10" s="305">
        <f>SUM(Sheet11!$H15:$H18)-SUM(Sheet11!$K15:$K18)</f>
        <v>7500</v>
      </c>
      <c r="E10" s="306">
        <f>SUM(Sheet11!$H25:$H27)-SUM(Sheet11!$K25:$K27)</f>
        <v>3300</v>
      </c>
      <c r="F10" s="307">
        <f>SUM(Sheet12!$H6:$H7)-SUM(Sheet12!$K6:$K7)</f>
        <v>2700</v>
      </c>
      <c r="G10" s="305">
        <f>SUM(Sheet12!$H14:$H16)-SUM(Sheet12!$K14:$K16)</f>
        <v>8460</v>
      </c>
      <c r="H10" s="306">
        <f>SUM(Sheet12!$H23:$H25)-SUM(Sheet12!$K23:$K25)</f>
        <v>12000</v>
      </c>
      <c r="I10" s="307">
        <f>SUM(Sheet13!$H7:$H9)-SUM(Sheet13!$K7:$K9)</f>
        <v>3220</v>
      </c>
      <c r="J10" s="305">
        <f>SUM(Sheet13!$H14)-SUM(Sheet13!$K14)</f>
        <v>23100</v>
      </c>
      <c r="K10" s="306">
        <f>SUM(Sheet13!$H21:$H23)-SUM(Sheet13!$K21:$K23)</f>
        <v>6500</v>
      </c>
      <c r="L10" s="307">
        <f>SUM(Sheet14!$H7:$H9)-SUM(Sheet14!$K7:$K9)</f>
        <v>16200</v>
      </c>
      <c r="M10" s="305">
        <f>SUM(Sheet14!$H16:$H18)-SUM(Sheet14!$K16:$K18)</f>
        <v>5400</v>
      </c>
      <c r="N10" s="306">
        <f>SUM(Sheet14!$H25:$H27)-SUM(Sheet14!$K25:$K27)</f>
        <v>13500</v>
      </c>
      <c r="O10" s="307">
        <f>SUM(Sheet15!$H8:$H11)-SUM(Sheet15!$K8:$K11)</f>
        <v>13240</v>
      </c>
      <c r="P10" s="305">
        <f>SUM(Sheet15!$H19:$H22)-SUM(Sheet15!$K19:$K22)</f>
        <v>9740</v>
      </c>
      <c r="Q10" s="306">
        <f>SUM(Sheet15!$H29:$H31)-SUM(Sheet15!$K29:$K31)</f>
        <v>9570</v>
      </c>
      <c r="R10" s="307">
        <f>SUM(Sheet16!$H8:$H11)-SUM(Sheet16!$K8:$K11)</f>
        <v>6600</v>
      </c>
      <c r="S10" s="305">
        <f>SUM(Sheet16!$H16)-SUM(Sheet16!$K16)</f>
        <v>3300</v>
      </c>
      <c r="T10" s="306">
        <f>SUM(Sheet16!$H23:$H25)-SUM(Sheet16!$K23:$K25)</f>
        <v>9900</v>
      </c>
      <c r="U10" s="252"/>
      <c r="V10" s="219" t="s">
        <v>81</v>
      </c>
      <c r="W10" s="232">
        <v>10</v>
      </c>
      <c r="X10" s="233">
        <v>29935</v>
      </c>
      <c r="Y10" s="220">
        <v>32820</v>
      </c>
      <c r="Z10" s="221">
        <v>0</v>
      </c>
      <c r="AA10" s="234">
        <v>32820</v>
      </c>
    </row>
    <row r="11" spans="1:27" ht="15.75" thickBot="1" x14ac:dyDescent="0.3">
      <c r="A11" s="250" t="s">
        <v>135</v>
      </c>
      <c r="B11" s="56" t="s">
        <v>164</v>
      </c>
      <c r="C11" s="312">
        <f>C8/C5</f>
        <v>6.0606060606060608E-2</v>
      </c>
      <c r="D11" s="313">
        <f t="shared" ref="D11:T11" si="0">D8/D5</f>
        <v>0.11428571428571428</v>
      </c>
      <c r="E11" s="314">
        <f t="shared" si="0"/>
        <v>5.7692307692307696E-2</v>
      </c>
      <c r="F11" s="315">
        <f t="shared" si="0"/>
        <v>0.05</v>
      </c>
      <c r="G11" s="313">
        <f t="shared" si="0"/>
        <v>0.1</v>
      </c>
      <c r="H11" s="316">
        <f t="shared" si="0"/>
        <v>0.14893617021276595</v>
      </c>
      <c r="I11" s="314">
        <f t="shared" si="0"/>
        <v>0.375</v>
      </c>
      <c r="J11" s="313">
        <f t="shared" si="0"/>
        <v>0.2</v>
      </c>
      <c r="K11" s="314">
        <f t="shared" si="0"/>
        <v>0.6</v>
      </c>
      <c r="L11" s="312">
        <f t="shared" si="0"/>
        <v>0.37254901960784315</v>
      </c>
      <c r="M11" s="313">
        <f t="shared" si="0"/>
        <v>9.6153846153846159E-2</v>
      </c>
      <c r="N11" s="317">
        <f t="shared" si="0"/>
        <v>0.32</v>
      </c>
      <c r="O11" s="314">
        <f t="shared" si="0"/>
        <v>1.4</v>
      </c>
      <c r="P11" s="313">
        <f t="shared" si="0"/>
        <v>0.77777777777777779</v>
      </c>
      <c r="Q11" s="317">
        <f t="shared" si="0"/>
        <v>1.2222222222222223</v>
      </c>
      <c r="R11" s="312">
        <f t="shared" si="0"/>
        <v>0.88888888888888884</v>
      </c>
      <c r="S11" s="313">
        <f t="shared" si="0"/>
        <v>8.3333333333333329E-2</v>
      </c>
      <c r="T11" s="317">
        <f t="shared" si="0"/>
        <v>0.54545454545454541</v>
      </c>
      <c r="U11" s="252"/>
      <c r="V11" s="235" t="s">
        <v>123</v>
      </c>
      <c r="W11" s="236">
        <v>0.43478260869565216</v>
      </c>
      <c r="X11" s="237">
        <v>1.5227897039373284</v>
      </c>
      <c r="Y11" s="222">
        <v>0.2471236672489609</v>
      </c>
      <c r="Z11" s="222">
        <v>0</v>
      </c>
      <c r="AA11" s="238">
        <v>0.58454742991486486</v>
      </c>
    </row>
    <row r="12" spans="1:27" x14ac:dyDescent="0.25">
      <c r="B12" s="60" t="s">
        <v>136</v>
      </c>
      <c r="C12" s="318">
        <f t="shared" ref="C12:C13" si="1">C9/C6</f>
        <v>8.7504348162176782E-2</v>
      </c>
      <c r="D12" s="319">
        <f t="shared" ref="D12:T12" si="2">D9/D6</f>
        <v>0.14462167613478655</v>
      </c>
      <c r="E12" s="320">
        <f t="shared" si="2"/>
        <v>9.7880398459628912E-2</v>
      </c>
      <c r="F12" s="321">
        <f t="shared" si="2"/>
        <v>9.0835030549898166E-2</v>
      </c>
      <c r="G12" s="319">
        <f t="shared" si="2"/>
        <v>0.14952639857748598</v>
      </c>
      <c r="H12" s="322">
        <f t="shared" si="2"/>
        <v>0.22871142545480136</v>
      </c>
      <c r="I12" s="320">
        <f t="shared" si="2"/>
        <v>0.88059701492537312</v>
      </c>
      <c r="J12" s="319">
        <f t="shared" si="2"/>
        <v>0.31342217991432653</v>
      </c>
      <c r="K12" s="320">
        <f t="shared" si="2"/>
        <v>2.6627478921743259</v>
      </c>
      <c r="L12" s="318">
        <f t="shared" si="2"/>
        <v>0.67890595728737357</v>
      </c>
      <c r="M12" s="319">
        <f t="shared" si="2"/>
        <v>0.25163178466218689</v>
      </c>
      <c r="N12" s="323">
        <f t="shared" si="2"/>
        <v>0.57626473944465573</v>
      </c>
      <c r="O12" s="320">
        <f t="shared" si="2"/>
        <v>0.11438288955045155</v>
      </c>
      <c r="P12" s="319">
        <f t="shared" si="2"/>
        <v>1.1766865534648923</v>
      </c>
      <c r="Q12" s="323">
        <f t="shared" si="2"/>
        <v>1.4149587247366924</v>
      </c>
      <c r="R12" s="318">
        <f t="shared" si="2"/>
        <v>1.2850600535729715</v>
      </c>
      <c r="S12" s="319">
        <f t="shared" si="2"/>
        <v>0.41421780466724289</v>
      </c>
      <c r="T12" s="323">
        <f t="shared" si="2"/>
        <v>1.3406638325703073</v>
      </c>
      <c r="U12" s="252"/>
      <c r="V12" s="216" t="s">
        <v>124</v>
      </c>
      <c r="W12" s="229">
        <v>153</v>
      </c>
      <c r="X12" s="230">
        <v>152599</v>
      </c>
      <c r="Y12" s="217">
        <v>3330567</v>
      </c>
      <c r="Z12" s="218">
        <v>809354</v>
      </c>
      <c r="AA12" s="231">
        <v>2521213</v>
      </c>
    </row>
    <row r="13" spans="1:27" ht="15.75" thickBot="1" x14ac:dyDescent="0.3">
      <c r="B13" s="12" t="s">
        <v>137</v>
      </c>
      <c r="C13" s="327">
        <f t="shared" si="1"/>
        <v>2.5829019471940048E-2</v>
      </c>
      <c r="D13" s="328">
        <f t="shared" ref="D13:T13" si="3">D10/D7</f>
        <v>1.8432726691817097E-2</v>
      </c>
      <c r="E13" s="329">
        <f t="shared" si="3"/>
        <v>5.7124063078813896E-2</v>
      </c>
      <c r="F13" s="330">
        <f t="shared" si="3"/>
        <v>6.1095648632136311E-2</v>
      </c>
      <c r="G13" s="328">
        <f t="shared" si="3"/>
        <v>4.2874301265450714E-2</v>
      </c>
      <c r="H13" s="331">
        <f t="shared" si="3"/>
        <v>7.2140963442566777E-2</v>
      </c>
      <c r="I13" s="329">
        <f t="shared" si="3"/>
        <v>0.36212325686009894</v>
      </c>
      <c r="J13" s="328">
        <f t="shared" si="3"/>
        <v>0.59037006747086485</v>
      </c>
      <c r="K13" s="329">
        <f t="shared" si="3"/>
        <v>0.7999015505783903</v>
      </c>
      <c r="L13" s="327">
        <f t="shared" si="3"/>
        <v>0.71916896031252775</v>
      </c>
      <c r="M13" s="328">
        <f t="shared" si="3"/>
        <v>0.23618947644666055</v>
      </c>
      <c r="N13" s="332">
        <f t="shared" si="3"/>
        <v>5.4527300809750611E-3</v>
      </c>
      <c r="O13" s="329">
        <f t="shared" si="3"/>
        <v>0.76784782230470339</v>
      </c>
      <c r="P13" s="328">
        <f t="shared" si="3"/>
        <v>0.87471935339021101</v>
      </c>
      <c r="Q13" s="332">
        <f t="shared" si="3"/>
        <v>0.3784852679454222</v>
      </c>
      <c r="R13" s="327">
        <f t="shared" si="3"/>
        <v>1.5017064846416381</v>
      </c>
      <c r="S13" s="328">
        <f t="shared" si="3"/>
        <v>0.67018683996750605</v>
      </c>
      <c r="T13" s="332">
        <f t="shared" si="3"/>
        <v>1.9991922455573505</v>
      </c>
      <c r="U13" s="252"/>
      <c r="V13" s="219" t="s">
        <v>81</v>
      </c>
      <c r="W13" s="232">
        <v>40</v>
      </c>
      <c r="X13" s="233">
        <v>76282</v>
      </c>
      <c r="Y13" s="220">
        <v>35100</v>
      </c>
      <c r="Z13" s="221">
        <v>0</v>
      </c>
      <c r="AA13" s="234">
        <v>35100</v>
      </c>
    </row>
    <row r="14" spans="1:27" ht="15.75" thickBot="1" x14ac:dyDescent="0.3">
      <c r="B14" s="333" t="s">
        <v>165</v>
      </c>
      <c r="C14" s="325">
        <f>(C9+C10)/(C6+C7)</f>
        <v>3.932798132153522E-2</v>
      </c>
      <c r="D14" s="324">
        <f t="shared" ref="D14:T14" si="4">(D9+D10)/(D6+D7)</f>
        <v>4.4917441311773373E-2</v>
      </c>
      <c r="E14" s="326">
        <f t="shared" si="4"/>
        <v>7.8359353624462114E-2</v>
      </c>
      <c r="F14" s="325">
        <f t="shared" si="4"/>
        <v>7.5964834866433587E-2</v>
      </c>
      <c r="G14" s="324">
        <f t="shared" si="4"/>
        <v>8.2568398680229207E-2</v>
      </c>
      <c r="H14" s="326">
        <f t="shared" si="4"/>
        <v>0.13570247520686243</v>
      </c>
      <c r="I14" s="325">
        <f t="shared" si="4"/>
        <v>0.59113455139072013</v>
      </c>
      <c r="J14" s="324">
        <f t="shared" si="4"/>
        <v>0.56351257789060694</v>
      </c>
      <c r="K14" s="326">
        <f t="shared" si="4"/>
        <v>1.7479301383936665</v>
      </c>
      <c r="L14" s="325">
        <f t="shared" si="4"/>
        <v>0.69128992176085857</v>
      </c>
      <c r="M14" s="324">
        <f t="shared" si="4"/>
        <v>0.24691176470588236</v>
      </c>
      <c r="N14" s="326">
        <f t="shared" si="4"/>
        <v>1.6741396205125159E-2</v>
      </c>
      <c r="O14" s="325">
        <f t="shared" si="4"/>
        <v>0.15809831969614085</v>
      </c>
      <c r="P14" s="324">
        <f t="shared" si="4"/>
        <v>1.0492648173412158</v>
      </c>
      <c r="Q14" s="326">
        <f t="shared" si="4"/>
        <v>0.74873528738846373</v>
      </c>
      <c r="R14" s="325">
        <f t="shared" si="4"/>
        <v>1.3446893787575149</v>
      </c>
      <c r="S14" s="324">
        <f t="shared" si="4"/>
        <v>0.48123139089749045</v>
      </c>
      <c r="T14" s="326">
        <f t="shared" si="4"/>
        <v>1.5304352886405959</v>
      </c>
      <c r="U14" s="251"/>
      <c r="V14" s="235" t="s">
        <v>123</v>
      </c>
      <c r="W14" s="236">
        <v>0.26143790849673204</v>
      </c>
      <c r="X14" s="237">
        <v>0.49988532034941252</v>
      </c>
      <c r="Y14" s="222">
        <v>1.0538746105392866E-2</v>
      </c>
      <c r="Z14" s="222">
        <v>0</v>
      </c>
      <c r="AA14" s="238">
        <v>1.3921870147425068E-2</v>
      </c>
    </row>
    <row r="15" spans="1:27" x14ac:dyDescent="0.25">
      <c r="V15" s="216" t="s">
        <v>126</v>
      </c>
      <c r="W15" s="229">
        <v>28</v>
      </c>
      <c r="X15" s="230">
        <v>269813</v>
      </c>
      <c r="Y15" s="217">
        <v>53663</v>
      </c>
      <c r="Z15" s="218">
        <v>0</v>
      </c>
      <c r="AA15" s="231">
        <v>53663</v>
      </c>
    </row>
    <row r="16" spans="1:27" ht="15.75" thickBot="1" x14ac:dyDescent="0.3">
      <c r="V16" s="219" t="s">
        <v>81</v>
      </c>
      <c r="W16" s="232">
        <v>32</v>
      </c>
      <c r="X16" s="233">
        <v>65341</v>
      </c>
      <c r="Y16" s="220">
        <v>32550</v>
      </c>
      <c r="Z16" s="221">
        <v>0</v>
      </c>
      <c r="AA16" s="234">
        <v>32550</v>
      </c>
    </row>
    <row r="17" spans="22:27" ht="15.75" thickBot="1" x14ac:dyDescent="0.3">
      <c r="V17" s="235" t="s">
        <v>123</v>
      </c>
      <c r="W17" s="236">
        <v>1.1428571428571428</v>
      </c>
      <c r="X17" s="237">
        <v>0.24217142984214993</v>
      </c>
      <c r="Y17" s="222">
        <v>0.60656318133537079</v>
      </c>
      <c r="Z17" s="222" t="e">
        <v>#DIV/0!</v>
      </c>
      <c r="AA17" s="238">
        <v>0.60656318133537079</v>
      </c>
    </row>
    <row r="18" spans="22:27" x14ac:dyDescent="0.25">
      <c r="V18" s="216" t="s">
        <v>127</v>
      </c>
      <c r="W18" s="229">
        <v>32</v>
      </c>
      <c r="X18" s="230">
        <v>37689</v>
      </c>
      <c r="Y18" s="217">
        <v>15202</v>
      </c>
      <c r="Z18" s="218">
        <v>931</v>
      </c>
      <c r="AA18" s="231">
        <v>14271</v>
      </c>
    </row>
    <row r="19" spans="22:27" ht="15.75" thickBot="1" x14ac:dyDescent="0.3">
      <c r="V19" s="219" t="s">
        <v>81</v>
      </c>
      <c r="W19" s="232">
        <v>15</v>
      </c>
      <c r="X19" s="233">
        <v>37022</v>
      </c>
      <c r="Y19" s="220">
        <v>19800</v>
      </c>
      <c r="Z19" s="221">
        <v>0</v>
      </c>
      <c r="AA19" s="234">
        <v>19800</v>
      </c>
    </row>
    <row r="20" spans="22:27" ht="15.75" thickBot="1" x14ac:dyDescent="0.3">
      <c r="V20" s="235" t="s">
        <v>123</v>
      </c>
      <c r="W20" s="236">
        <v>0.46875</v>
      </c>
      <c r="X20" s="237">
        <v>0.9823025285892435</v>
      </c>
      <c r="Y20" s="222">
        <v>1.3024602026049203</v>
      </c>
      <c r="Z20" s="222">
        <v>0</v>
      </c>
      <c r="AA20" s="238">
        <v>1.3874290519234811</v>
      </c>
    </row>
    <row r="21" spans="22:27" ht="15.75" thickBot="1" x14ac:dyDescent="0.3"/>
    <row r="22" spans="22:27" ht="15.75" thickBot="1" x14ac:dyDescent="0.3">
      <c r="V22" s="211" t="s">
        <v>128</v>
      </c>
      <c r="W22" s="224" t="s">
        <v>118</v>
      </c>
      <c r="X22" s="225" t="s">
        <v>119</v>
      </c>
      <c r="Y22" s="241" t="s">
        <v>122</v>
      </c>
    </row>
    <row r="23" spans="22:27" x14ac:dyDescent="0.25">
      <c r="V23" s="239" t="s">
        <v>129</v>
      </c>
      <c r="W23" s="242">
        <f>SUM(W3,W6)</f>
        <v>354</v>
      </c>
      <c r="X23" s="243">
        <f>SUM(X3,X6)</f>
        <v>497512</v>
      </c>
      <c r="Y23" s="244">
        <f>SUM(AA3,AA6)</f>
        <v>1057185</v>
      </c>
    </row>
    <row r="24" spans="22:27" ht="15.75" thickBot="1" x14ac:dyDescent="0.3">
      <c r="V24" s="175" t="s">
        <v>81</v>
      </c>
      <c r="W24" s="245">
        <f>SUM(W4,W7)</f>
        <v>35</v>
      </c>
      <c r="X24" s="246">
        <f>SUM(X4,X7)</f>
        <v>73814</v>
      </c>
      <c r="Y24" s="247">
        <f>SUM(AA4,AA7)</f>
        <v>38730</v>
      </c>
    </row>
    <row r="25" spans="22:27" ht="15.75" thickBot="1" x14ac:dyDescent="0.3">
      <c r="V25" s="211" t="s">
        <v>123</v>
      </c>
      <c r="W25" s="212">
        <f>W24/W23</f>
        <v>9.8870056497175146E-2</v>
      </c>
      <c r="X25" s="213">
        <f t="shared" ref="X25:Y25" si="5">X24/X23</f>
        <v>0.1483662705623181</v>
      </c>
      <c r="Y25" s="215">
        <f t="shared" si="5"/>
        <v>3.6635026036124237E-2</v>
      </c>
    </row>
    <row r="26" spans="22:27" x14ac:dyDescent="0.25">
      <c r="V26" s="239" t="s">
        <v>130</v>
      </c>
      <c r="W26" s="242">
        <f>SUM(W9,W12)</f>
        <v>176</v>
      </c>
      <c r="X26" s="243">
        <f>SUM(X9,X12)</f>
        <v>172257</v>
      </c>
      <c r="Y26" s="244">
        <f>SUM(AA9,AA12)</f>
        <v>2577359</v>
      </c>
    </row>
    <row r="27" spans="22:27" ht="15.75" thickBot="1" x14ac:dyDescent="0.3">
      <c r="V27" s="175" t="s">
        <v>81</v>
      </c>
      <c r="W27" s="245">
        <f>SUM(W10,W13)</f>
        <v>50</v>
      </c>
      <c r="X27" s="246">
        <f>SUM(X10,X13)</f>
        <v>106217</v>
      </c>
      <c r="Y27" s="247">
        <f>SUM(AA10,AA13)</f>
        <v>67920</v>
      </c>
    </row>
    <row r="28" spans="22:27" ht="15.75" thickBot="1" x14ac:dyDescent="0.3">
      <c r="V28" s="211" t="s">
        <v>123</v>
      </c>
      <c r="W28" s="212">
        <f>W27/W26</f>
        <v>0.28409090909090912</v>
      </c>
      <c r="X28" s="213">
        <f t="shared" ref="X28" si="6">X27/X26</f>
        <v>0.61661935364020037</v>
      </c>
      <c r="Y28" s="215">
        <f t="shared" ref="Y28" si="7">Y27/Y26</f>
        <v>2.63525570166981E-2</v>
      </c>
    </row>
    <row r="29" spans="22:27" x14ac:dyDescent="0.25">
      <c r="V29" s="239" t="s">
        <v>131</v>
      </c>
      <c r="W29" s="242">
        <f>SUM(W15,W18)</f>
        <v>60</v>
      </c>
      <c r="X29" s="243">
        <f>SUM(X15,X18)</f>
        <v>307502</v>
      </c>
      <c r="Y29" s="244">
        <f>SUM(AA15,AA18)</f>
        <v>67934</v>
      </c>
    </row>
    <row r="30" spans="22:27" ht="15.75" thickBot="1" x14ac:dyDescent="0.3">
      <c r="V30" s="175" t="s">
        <v>81</v>
      </c>
      <c r="W30" s="245">
        <f>SUM(W16,W19)</f>
        <v>47</v>
      </c>
      <c r="X30" s="246">
        <f>SUM(X29,X16,X19)</f>
        <v>409865</v>
      </c>
      <c r="Y30" s="247">
        <f>SUM(AA16,AA19)</f>
        <v>52350</v>
      </c>
    </row>
    <row r="31" spans="22:27" ht="15.75" thickBot="1" x14ac:dyDescent="0.3">
      <c r="V31" s="211" t="s">
        <v>123</v>
      </c>
      <c r="W31" s="212">
        <f>W30/W29</f>
        <v>0.78333333333333333</v>
      </c>
      <c r="X31" s="213">
        <f t="shared" ref="X31" si="8">X30/X29</f>
        <v>1.3328856397681967</v>
      </c>
      <c r="Y31" s="215">
        <f t="shared" ref="Y31" si="9">Y30/Y29</f>
        <v>0.7706008773221068</v>
      </c>
    </row>
  </sheetData>
  <mergeCells count="9">
    <mergeCell ref="C2:H2"/>
    <mergeCell ref="I2:N2"/>
    <mergeCell ref="O2:T2"/>
    <mergeCell ref="R3:T3"/>
    <mergeCell ref="C3:E3"/>
    <mergeCell ref="F3:H3"/>
    <mergeCell ref="I3:K3"/>
    <mergeCell ref="L3:N3"/>
    <mergeCell ref="O3:Q3"/>
  </mergeCells>
  <pageMargins left="0.7" right="0.7" top="0.75" bottom="0.75" header="0.3" footer="0.3"/>
  <pageSetup orientation="portrait" r:id="rId1"/>
  <ignoredErrors>
    <ignoredError sqref="C5:E8 C10:E10 C9:D9 F5:H7 I5:K10 L5:N10 O6 R5:T10 O5 O10 O7 O8 O9 Q5:Q10 P5:P10 F10:G10 F8:G8 F9:G9 H8:H10" formulaRange="1"/>
    <ignoredError sqref="L11:T13 J12:K12" evalError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activeCell="J2" sqref="J2"/>
    </sheetView>
  </sheetViews>
  <sheetFormatPr defaultRowHeight="15" x14ac:dyDescent="0.25"/>
  <cols>
    <col min="1" max="1" width="4" customWidth="1"/>
    <col min="2" max="2" width="32.5703125" bestFit="1" customWidth="1"/>
    <col min="3" max="3" width="28.5703125" customWidth="1"/>
    <col min="5" max="5" width="28.5703125" customWidth="1"/>
    <col min="7" max="7" width="28.5703125" customWidth="1"/>
  </cols>
  <sheetData>
    <row r="1" spans="1:8" ht="16.5" thickBot="1" x14ac:dyDescent="0.3">
      <c r="A1" s="1"/>
      <c r="D1" s="2"/>
    </row>
    <row r="2" spans="1:8" x14ac:dyDescent="0.25">
      <c r="B2" s="343" t="s">
        <v>0</v>
      </c>
      <c r="C2" s="337" t="s">
        <v>1</v>
      </c>
      <c r="D2" s="338"/>
      <c r="E2" s="337" t="s">
        <v>2</v>
      </c>
      <c r="F2" s="338"/>
      <c r="G2" s="337" t="s">
        <v>3</v>
      </c>
      <c r="H2" s="338"/>
    </row>
    <row r="3" spans="1:8" ht="15.75" thickBot="1" x14ac:dyDescent="0.3">
      <c r="B3" s="344"/>
      <c r="C3" s="3" t="s">
        <v>4</v>
      </c>
      <c r="D3" s="4" t="s">
        <v>5</v>
      </c>
      <c r="E3" s="3" t="s">
        <v>6</v>
      </c>
      <c r="F3" s="4" t="s">
        <v>5</v>
      </c>
      <c r="G3" s="3" t="s">
        <v>7</v>
      </c>
      <c r="H3" s="4" t="s">
        <v>5</v>
      </c>
    </row>
    <row r="4" spans="1:8" x14ac:dyDescent="0.25">
      <c r="A4" s="5" t="s">
        <v>8</v>
      </c>
      <c r="B4" s="6" t="s">
        <v>9</v>
      </c>
      <c r="C4" s="7">
        <f>[1]Sheet2!J2</f>
        <v>71</v>
      </c>
      <c r="D4" s="32">
        <f>SUM(C4:C4)</f>
        <v>71</v>
      </c>
      <c r="E4" s="7">
        <f>[1]Sheet3!J2</f>
        <v>123</v>
      </c>
      <c r="F4" s="32">
        <f>SUM(E4:E4)</f>
        <v>123</v>
      </c>
      <c r="G4" s="7">
        <f>[1]Sheet4!J2</f>
        <v>225</v>
      </c>
      <c r="H4" s="32">
        <f>SUM(G4:G4)</f>
        <v>225</v>
      </c>
    </row>
    <row r="5" spans="1:8" x14ac:dyDescent="0.25">
      <c r="A5" s="5"/>
      <c r="B5" s="8" t="s">
        <v>10</v>
      </c>
      <c r="C5" s="9">
        <f>[1]Sheet2!K2</f>
        <v>25</v>
      </c>
      <c r="D5" s="35">
        <f>SUM(C5:C5)</f>
        <v>25</v>
      </c>
      <c r="E5" s="9">
        <f>[1]Sheet3!K2</f>
        <v>40</v>
      </c>
      <c r="F5" s="35">
        <f>SUM(E5:E5)</f>
        <v>40</v>
      </c>
      <c r="G5" s="9">
        <f>[1]Sheet4!K2</f>
        <v>56</v>
      </c>
      <c r="H5" s="35">
        <f>SUM(G5:G5)</f>
        <v>56</v>
      </c>
    </row>
    <row r="6" spans="1:8" x14ac:dyDescent="0.25">
      <c r="A6" s="5"/>
      <c r="B6" s="10" t="s">
        <v>11</v>
      </c>
      <c r="C6" s="11">
        <f>C5/C4</f>
        <v>0.352112676056338</v>
      </c>
      <c r="D6" s="38">
        <f t="shared" ref="D6" si="0">D5/D4</f>
        <v>0.352112676056338</v>
      </c>
      <c r="E6" s="11">
        <f>E5/E4</f>
        <v>0.32520325203252032</v>
      </c>
      <c r="F6" s="38">
        <f t="shared" ref="F6" si="1">F5/F4</f>
        <v>0.32520325203252032</v>
      </c>
      <c r="G6" s="11">
        <f>G5/G4</f>
        <v>0.24888888888888888</v>
      </c>
      <c r="H6" s="38">
        <f t="shared" ref="H6" si="2">H5/H4</f>
        <v>0.24888888888888888</v>
      </c>
    </row>
    <row r="7" spans="1:8" x14ac:dyDescent="0.25">
      <c r="A7" s="5"/>
      <c r="B7" s="12" t="s">
        <v>12</v>
      </c>
      <c r="C7" s="9">
        <f>C4-C9</f>
        <v>71</v>
      </c>
      <c r="D7" s="35">
        <f>SUM(C7:C7)</f>
        <v>71</v>
      </c>
      <c r="E7" s="9">
        <f>E4-E9</f>
        <v>123</v>
      </c>
      <c r="F7" s="35">
        <f>SUM(E7:E7)</f>
        <v>123</v>
      </c>
      <c r="G7" s="9">
        <f>G4-G9</f>
        <v>225</v>
      </c>
      <c r="H7" s="35">
        <f>SUM(G7:G7)</f>
        <v>225</v>
      </c>
    </row>
    <row r="8" spans="1:8" x14ac:dyDescent="0.25">
      <c r="A8" s="5"/>
      <c r="B8" s="13" t="s">
        <v>13</v>
      </c>
      <c r="C8" s="11">
        <f>C7/C4</f>
        <v>1</v>
      </c>
      <c r="D8" s="38">
        <f t="shared" ref="D8" si="3">D7/D4</f>
        <v>1</v>
      </c>
      <c r="E8" s="11">
        <f>E7/E4</f>
        <v>1</v>
      </c>
      <c r="F8" s="38">
        <f t="shared" ref="F8" si="4">F7/F4</f>
        <v>1</v>
      </c>
      <c r="G8" s="11">
        <f>G7/G4</f>
        <v>1</v>
      </c>
      <c r="H8" s="38">
        <f t="shared" ref="H8" si="5">H7/H4</f>
        <v>1</v>
      </c>
    </row>
    <row r="9" spans="1:8" x14ac:dyDescent="0.25">
      <c r="A9" s="5"/>
      <c r="B9" s="12" t="s">
        <v>14</v>
      </c>
      <c r="C9" s="9">
        <f>[1]Sheet2!L2</f>
        <v>0</v>
      </c>
      <c r="D9" s="35">
        <f>SUM(C9:C9)</f>
        <v>0</v>
      </c>
      <c r="E9" s="9">
        <f>[1]Sheet3!L2</f>
        <v>0</v>
      </c>
      <c r="F9" s="35">
        <f>SUM(E9:E9)</f>
        <v>0</v>
      </c>
      <c r="G9" s="9">
        <f>[1]Sheet4!L2</f>
        <v>0</v>
      </c>
      <c r="H9" s="35">
        <f>SUM(G9:G9)</f>
        <v>0</v>
      </c>
    </row>
    <row r="10" spans="1:8" x14ac:dyDescent="0.25">
      <c r="A10" s="5"/>
      <c r="B10" s="14" t="s">
        <v>15</v>
      </c>
      <c r="C10" s="11">
        <f>C9/C4</f>
        <v>0</v>
      </c>
      <c r="D10" s="38">
        <f t="shared" ref="D10" si="6">D9/D4</f>
        <v>0</v>
      </c>
      <c r="E10" s="11">
        <f>E9/E4</f>
        <v>0</v>
      </c>
      <c r="F10" s="38">
        <f t="shared" ref="F10" si="7">F9/F4</f>
        <v>0</v>
      </c>
      <c r="G10" s="11">
        <f>G9/G4</f>
        <v>0</v>
      </c>
      <c r="H10" s="38">
        <f t="shared" ref="H10" si="8">H9/H4</f>
        <v>0</v>
      </c>
    </row>
    <row r="11" spans="1:8" x14ac:dyDescent="0.25">
      <c r="A11" s="5"/>
      <c r="B11" s="12" t="s">
        <v>16</v>
      </c>
      <c r="C11" s="15">
        <v>4</v>
      </c>
      <c r="D11" s="35">
        <f>AVERAGE(C11:C11)</f>
        <v>4</v>
      </c>
      <c r="E11" s="15">
        <v>4</v>
      </c>
      <c r="F11" s="35">
        <f>AVERAGE(E11:E11)</f>
        <v>4</v>
      </c>
      <c r="G11" s="15">
        <v>4</v>
      </c>
      <c r="H11" s="35">
        <f>AVERAGE(G11:G11)</f>
        <v>4</v>
      </c>
    </row>
    <row r="12" spans="1:8" ht="15.75" thickBot="1" x14ac:dyDescent="0.3">
      <c r="A12" s="5"/>
      <c r="B12" s="16" t="s">
        <v>17</v>
      </c>
      <c r="C12" s="17">
        <v>4</v>
      </c>
      <c r="D12" s="44">
        <f>AVERAGE(C12:C12)</f>
        <v>4</v>
      </c>
      <c r="E12" s="17">
        <v>4</v>
      </c>
      <c r="F12" s="44">
        <f>AVERAGE(E12:E12)</f>
        <v>4</v>
      </c>
      <c r="G12" s="17">
        <v>3</v>
      </c>
      <c r="H12" s="44">
        <f>AVERAGE(G12:G12)</f>
        <v>3</v>
      </c>
    </row>
    <row r="13" spans="1:8" x14ac:dyDescent="0.25">
      <c r="A13" s="5" t="s">
        <v>18</v>
      </c>
      <c r="B13" s="18" t="s">
        <v>19</v>
      </c>
      <c r="C13" s="19">
        <v>0</v>
      </c>
      <c r="D13" s="32">
        <f>SUM(C13:C13)</f>
        <v>0</v>
      </c>
      <c r="E13" s="19">
        <v>0</v>
      </c>
      <c r="F13" s="32">
        <f>SUM(E13:E13)</f>
        <v>0</v>
      </c>
      <c r="G13" s="19">
        <v>0</v>
      </c>
      <c r="H13" s="32">
        <f>SUM(G13:G13)</f>
        <v>0</v>
      </c>
    </row>
    <row r="14" spans="1:8" x14ac:dyDescent="0.25">
      <c r="A14" s="5"/>
      <c r="B14" s="13" t="s">
        <v>20</v>
      </c>
      <c r="C14" s="20">
        <f>[1]Sheet2!M2</f>
        <v>0</v>
      </c>
      <c r="D14" s="44">
        <f>SUM(C14:C14)</f>
        <v>0</v>
      </c>
      <c r="E14" s="20">
        <f>[1]Sheet3!M2</f>
        <v>0</v>
      </c>
      <c r="F14" s="44">
        <f>SUM(E14:E14)</f>
        <v>0</v>
      </c>
      <c r="G14" s="20">
        <f>[1]Sheet4!M2</f>
        <v>0</v>
      </c>
      <c r="H14" s="44">
        <f>SUM(G14:G14)</f>
        <v>0</v>
      </c>
    </row>
    <row r="15" spans="1:8" x14ac:dyDescent="0.25">
      <c r="A15" s="5"/>
      <c r="B15" s="14" t="s">
        <v>21</v>
      </c>
      <c r="C15" s="11">
        <f t="shared" ref="C15:H15" si="9">C14/C4</f>
        <v>0</v>
      </c>
      <c r="D15" s="38">
        <f t="shared" si="9"/>
        <v>0</v>
      </c>
      <c r="E15" s="11">
        <f t="shared" si="9"/>
        <v>0</v>
      </c>
      <c r="F15" s="38">
        <f t="shared" si="9"/>
        <v>0</v>
      </c>
      <c r="G15" s="11">
        <f t="shared" si="9"/>
        <v>0</v>
      </c>
      <c r="H15" s="38">
        <f t="shared" si="9"/>
        <v>0</v>
      </c>
    </row>
    <row r="16" spans="1:8" x14ac:dyDescent="0.25">
      <c r="A16" s="5"/>
      <c r="B16" s="13" t="s">
        <v>22</v>
      </c>
      <c r="C16" s="21">
        <v>0</v>
      </c>
      <c r="D16" s="44">
        <f>SUM(C16:C16)</f>
        <v>0</v>
      </c>
      <c r="E16" s="21">
        <v>0</v>
      </c>
      <c r="F16" s="44">
        <f>SUM(E16:E16)</f>
        <v>0</v>
      </c>
      <c r="G16" s="21">
        <v>0</v>
      </c>
      <c r="H16" s="44">
        <f>SUM(G16:G16)</f>
        <v>0</v>
      </c>
    </row>
    <row r="17" spans="1:8" x14ac:dyDescent="0.25">
      <c r="B17" s="13" t="s">
        <v>23</v>
      </c>
      <c r="C17" s="21">
        <v>0</v>
      </c>
      <c r="D17" s="44">
        <f>SUM(C17:C17)</f>
        <v>0</v>
      </c>
      <c r="E17" s="21">
        <v>0</v>
      </c>
      <c r="F17" s="44">
        <f>SUM(E17:E17)</f>
        <v>0</v>
      </c>
      <c r="G17" s="21">
        <v>0</v>
      </c>
      <c r="H17" s="44">
        <f>SUM(G17:G17)</f>
        <v>0</v>
      </c>
    </row>
    <row r="18" spans="1:8" ht="15.75" thickBot="1" x14ac:dyDescent="0.3">
      <c r="A18" s="5"/>
      <c r="B18" s="13" t="s">
        <v>24</v>
      </c>
      <c r="C18" s="22">
        <f t="shared" ref="C18:H18" si="10">C17/C4</f>
        <v>0</v>
      </c>
      <c r="D18" s="49">
        <f t="shared" si="10"/>
        <v>0</v>
      </c>
      <c r="E18" s="23">
        <f t="shared" si="10"/>
        <v>0</v>
      </c>
      <c r="F18" s="49">
        <f t="shared" si="10"/>
        <v>0</v>
      </c>
      <c r="G18" s="23">
        <f t="shared" si="10"/>
        <v>0</v>
      </c>
      <c r="H18" s="49">
        <f t="shared" si="10"/>
        <v>0</v>
      </c>
    </row>
    <row r="19" spans="1:8" x14ac:dyDescent="0.25">
      <c r="A19" s="5" t="s">
        <v>25</v>
      </c>
      <c r="B19" s="18" t="s">
        <v>26</v>
      </c>
      <c r="C19" s="21">
        <v>10</v>
      </c>
      <c r="D19" s="44">
        <f>SUM(C19:C19)</f>
        <v>10</v>
      </c>
      <c r="E19" s="21">
        <v>20</v>
      </c>
      <c r="F19" s="44">
        <f>SUM(E19:E19)</f>
        <v>20</v>
      </c>
      <c r="G19" s="21">
        <v>14</v>
      </c>
      <c r="H19" s="44">
        <f>SUM(G19:G19)</f>
        <v>14</v>
      </c>
    </row>
    <row r="20" spans="1:8" x14ac:dyDescent="0.25">
      <c r="A20" s="5"/>
      <c r="B20" s="13" t="s">
        <v>27</v>
      </c>
      <c r="C20" s="20">
        <f>[1]Sheet2!N2</f>
        <v>10</v>
      </c>
      <c r="D20" s="44">
        <f>SUM(C20:C20)</f>
        <v>10</v>
      </c>
      <c r="E20" s="20">
        <f>[1]Sheet3!N2</f>
        <v>20</v>
      </c>
      <c r="F20" s="44">
        <f>SUM(E20:E20)</f>
        <v>20</v>
      </c>
      <c r="G20" s="20">
        <f>[1]Sheet4!N2</f>
        <v>14</v>
      </c>
      <c r="H20" s="44">
        <f>SUM(G20:G20)</f>
        <v>14</v>
      </c>
    </row>
    <row r="21" spans="1:8" x14ac:dyDescent="0.25">
      <c r="A21" s="5"/>
      <c r="B21" s="14" t="s">
        <v>28</v>
      </c>
      <c r="C21" s="11">
        <f t="shared" ref="C21:H21" si="11">C20/C4</f>
        <v>0.14084507042253522</v>
      </c>
      <c r="D21" s="38">
        <f t="shared" si="11"/>
        <v>0.14084507042253522</v>
      </c>
      <c r="E21" s="11">
        <f t="shared" si="11"/>
        <v>0.16260162601626016</v>
      </c>
      <c r="F21" s="38">
        <f t="shared" si="11"/>
        <v>0.16260162601626016</v>
      </c>
      <c r="G21" s="11">
        <f t="shared" si="11"/>
        <v>6.222222222222222E-2</v>
      </c>
      <c r="H21" s="38">
        <f t="shared" si="11"/>
        <v>6.222222222222222E-2</v>
      </c>
    </row>
    <row r="22" spans="1:8" x14ac:dyDescent="0.25">
      <c r="A22" s="5"/>
      <c r="B22" s="12" t="s">
        <v>29</v>
      </c>
      <c r="C22" s="15">
        <v>0</v>
      </c>
      <c r="D22" s="44">
        <f>SUM(C22:C22)</f>
        <v>0</v>
      </c>
      <c r="E22" s="15">
        <v>0</v>
      </c>
      <c r="F22" s="44">
        <f>SUM(E22:E22)</f>
        <v>0</v>
      </c>
      <c r="G22" s="15">
        <v>0</v>
      </c>
      <c r="H22" s="44">
        <f>SUM(G22:G22)</f>
        <v>0</v>
      </c>
    </row>
    <row r="23" spans="1:8" x14ac:dyDescent="0.25">
      <c r="A23" s="5"/>
      <c r="B23" s="13" t="s">
        <v>30</v>
      </c>
      <c r="C23" s="20">
        <f>[1]Sheet2!O2</f>
        <v>0</v>
      </c>
      <c r="D23" s="44">
        <f>SUM(C23:C23)</f>
        <v>0</v>
      </c>
      <c r="E23" s="20">
        <f>[1]Sheet3!O2</f>
        <v>0</v>
      </c>
      <c r="F23" s="44">
        <f>SUM(E23:E23)</f>
        <v>0</v>
      </c>
      <c r="G23" s="20">
        <f>[1]Sheet4!O2</f>
        <v>0</v>
      </c>
      <c r="H23" s="44">
        <f>SUM(G23:G23)</f>
        <v>0</v>
      </c>
    </row>
    <row r="24" spans="1:8" x14ac:dyDescent="0.25">
      <c r="A24" s="5"/>
      <c r="B24" s="14" t="s">
        <v>31</v>
      </c>
      <c r="C24" s="11">
        <f t="shared" ref="C24:H24" si="12">C23/C4</f>
        <v>0</v>
      </c>
      <c r="D24" s="38">
        <f t="shared" si="12"/>
        <v>0</v>
      </c>
      <c r="E24" s="11">
        <f t="shared" si="12"/>
        <v>0</v>
      </c>
      <c r="F24" s="38">
        <f t="shared" si="12"/>
        <v>0</v>
      </c>
      <c r="G24" s="11">
        <f t="shared" si="12"/>
        <v>0</v>
      </c>
      <c r="H24" s="38">
        <f t="shared" si="12"/>
        <v>0</v>
      </c>
    </row>
    <row r="25" spans="1:8" x14ac:dyDescent="0.25">
      <c r="A25" s="5"/>
      <c r="B25" s="12" t="s">
        <v>32</v>
      </c>
      <c r="C25" s="24">
        <v>24</v>
      </c>
      <c r="D25" s="52">
        <f>SUM(C25:C25)</f>
        <v>24</v>
      </c>
      <c r="E25" s="24">
        <v>39</v>
      </c>
      <c r="F25" s="52">
        <f>SUM(E25:E25)</f>
        <v>39</v>
      </c>
      <c r="G25" s="24">
        <v>74</v>
      </c>
      <c r="H25" s="52">
        <f>SUM(G25:G25)</f>
        <v>74</v>
      </c>
    </row>
    <row r="26" spans="1:8" x14ac:dyDescent="0.25">
      <c r="A26" s="5"/>
      <c r="B26" s="13" t="s">
        <v>33</v>
      </c>
      <c r="C26" s="20">
        <f>[1]Sheet2!P2</f>
        <v>28</v>
      </c>
      <c r="D26" s="44">
        <f>SUM(C26:C26)</f>
        <v>28</v>
      </c>
      <c r="E26" s="20">
        <f>[1]Sheet3!P2</f>
        <v>68</v>
      </c>
      <c r="F26" s="44">
        <f>SUM(E26:E26)</f>
        <v>68</v>
      </c>
      <c r="G26" s="20">
        <f>[1]Sheet4!P2</f>
        <v>110</v>
      </c>
      <c r="H26" s="44">
        <f>SUM(G26:G26)</f>
        <v>110</v>
      </c>
    </row>
    <row r="27" spans="1:8" x14ac:dyDescent="0.25">
      <c r="B27" s="13" t="s">
        <v>34</v>
      </c>
      <c r="C27" s="25">
        <f t="shared" ref="C27:H27" si="13">C26/C4</f>
        <v>0.39436619718309857</v>
      </c>
      <c r="D27" s="55">
        <f t="shared" si="13"/>
        <v>0.39436619718309857</v>
      </c>
      <c r="E27" s="25">
        <f t="shared" si="13"/>
        <v>0.55284552845528456</v>
      </c>
      <c r="F27" s="55">
        <f t="shared" si="13"/>
        <v>0.55284552845528456</v>
      </c>
      <c r="G27" s="25">
        <f t="shared" si="13"/>
        <v>0.48888888888888887</v>
      </c>
      <c r="H27" s="55">
        <f t="shared" si="13"/>
        <v>0.48888888888888887</v>
      </c>
    </row>
    <row r="28" spans="1:8" x14ac:dyDescent="0.25">
      <c r="A28" s="5"/>
      <c r="B28" s="12" t="s">
        <v>35</v>
      </c>
      <c r="C28" s="26">
        <f>C29</f>
        <v>5</v>
      </c>
      <c r="D28" s="52">
        <f>SUM(C28:C28)</f>
        <v>5</v>
      </c>
      <c r="E28" s="26">
        <f>E29</f>
        <v>2</v>
      </c>
      <c r="F28" s="52">
        <f>SUM(E28:E28)</f>
        <v>2</v>
      </c>
      <c r="G28" s="26">
        <f>G29</f>
        <v>73</v>
      </c>
      <c r="H28" s="52">
        <f>SUM(G28:G28)</f>
        <v>73</v>
      </c>
    </row>
    <row r="29" spans="1:8" x14ac:dyDescent="0.25">
      <c r="A29" s="5"/>
      <c r="B29" s="13" t="s">
        <v>36</v>
      </c>
      <c r="C29" s="20">
        <f>[1]Sheet2!Q2</f>
        <v>5</v>
      </c>
      <c r="D29" s="44">
        <f>SUM(C29:C29)</f>
        <v>5</v>
      </c>
      <c r="E29" s="20">
        <f>[1]Sheet3!Q2</f>
        <v>2</v>
      </c>
      <c r="F29" s="44">
        <f>SUM(E29:E29)</f>
        <v>2</v>
      </c>
      <c r="G29" s="20">
        <f>[1]Sheet4!Q2</f>
        <v>73</v>
      </c>
      <c r="H29" s="44">
        <f>SUM(G29:G29)</f>
        <v>73</v>
      </c>
    </row>
    <row r="30" spans="1:8" ht="15.75" thickBot="1" x14ac:dyDescent="0.3">
      <c r="A30" s="5"/>
      <c r="B30" s="16" t="s">
        <v>37</v>
      </c>
      <c r="C30" s="23">
        <f t="shared" ref="C30:H30" si="14">C29/C4</f>
        <v>7.0422535211267609E-2</v>
      </c>
      <c r="D30" s="49">
        <f t="shared" si="14"/>
        <v>7.0422535211267609E-2</v>
      </c>
      <c r="E30" s="23">
        <f t="shared" si="14"/>
        <v>1.6260162601626018E-2</v>
      </c>
      <c r="F30" s="49">
        <f t="shared" si="14"/>
        <v>1.6260162601626018E-2</v>
      </c>
      <c r="G30" s="23">
        <f t="shared" si="14"/>
        <v>0.32444444444444442</v>
      </c>
      <c r="H30" s="49">
        <f t="shared" si="14"/>
        <v>0.32444444444444442</v>
      </c>
    </row>
  </sheetData>
  <mergeCells count="4">
    <mergeCell ref="B2:B3"/>
    <mergeCell ref="C2:D2"/>
    <mergeCell ref="E2:F2"/>
    <mergeCell ref="G2:H2"/>
  </mergeCells>
  <pageMargins left="0.7" right="0.7" top="0.75" bottom="0.75" header="0.3" footer="0.3"/>
  <ignoredErrors>
    <ignoredError sqref="E4:H29 D6:D28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M2" sqref="M2"/>
    </sheetView>
  </sheetViews>
  <sheetFormatPr defaultRowHeight="15" x14ac:dyDescent="0.25"/>
  <cols>
    <col min="1" max="1" width="4" customWidth="1"/>
    <col min="2" max="2" width="32.5703125" bestFit="1" customWidth="1"/>
    <col min="3" max="4" width="20.7109375" customWidth="1"/>
    <col min="6" max="7" width="20.7109375" customWidth="1"/>
    <col min="9" max="10" width="20.7109375" customWidth="1"/>
  </cols>
  <sheetData>
    <row r="1" spans="1:11" ht="16.5" thickBot="1" x14ac:dyDescent="0.3">
      <c r="A1" s="1"/>
      <c r="E1" s="2"/>
    </row>
    <row r="2" spans="1:11" x14ac:dyDescent="0.25">
      <c r="B2" s="345" t="s">
        <v>38</v>
      </c>
      <c r="C2" s="337" t="s">
        <v>1</v>
      </c>
      <c r="D2" s="337"/>
      <c r="E2" s="338"/>
      <c r="F2" s="337" t="s">
        <v>2</v>
      </c>
      <c r="G2" s="337"/>
      <c r="H2" s="338"/>
      <c r="I2" s="337" t="s">
        <v>3</v>
      </c>
      <c r="J2" s="337"/>
      <c r="K2" s="338"/>
    </row>
    <row r="3" spans="1:11" ht="15.75" thickBot="1" x14ac:dyDescent="0.3">
      <c r="B3" s="346"/>
      <c r="C3" s="3" t="s">
        <v>39</v>
      </c>
      <c r="D3" s="29" t="s">
        <v>40</v>
      </c>
      <c r="E3" s="4" t="s">
        <v>5</v>
      </c>
      <c r="F3" s="3" t="s">
        <v>41</v>
      </c>
      <c r="G3" s="29" t="s">
        <v>42</v>
      </c>
      <c r="H3" s="4" t="s">
        <v>5</v>
      </c>
      <c r="I3" s="3" t="s">
        <v>43</v>
      </c>
      <c r="J3" s="29" t="s">
        <v>44</v>
      </c>
      <c r="K3" s="4" t="s">
        <v>5</v>
      </c>
    </row>
    <row r="4" spans="1:11" x14ac:dyDescent="0.25">
      <c r="A4" s="5" t="s">
        <v>8</v>
      </c>
      <c r="B4" s="6" t="s">
        <v>9</v>
      </c>
      <c r="C4" s="30">
        <f>[2]Sheet5!J1</f>
        <v>69</v>
      </c>
      <c r="D4" s="31">
        <f>[2]Sheet2!J1</f>
        <v>266</v>
      </c>
      <c r="E4" s="32">
        <f>SUM(C4:D4)</f>
        <v>335</v>
      </c>
      <c r="F4" s="30">
        <f>[2]Sheet6!J1</f>
        <v>231</v>
      </c>
      <c r="G4" s="31">
        <f>[2]Sheet3!J1</f>
        <v>446</v>
      </c>
      <c r="H4" s="32">
        <f>SUM(F4:G4)</f>
        <v>677</v>
      </c>
      <c r="I4" s="30">
        <f>[2]Sheet7!J1</f>
        <v>168</v>
      </c>
      <c r="J4" s="31">
        <f>[2]Sheet4!J1</f>
        <v>235</v>
      </c>
      <c r="K4" s="32">
        <f>SUM(I4:J4)</f>
        <v>403</v>
      </c>
    </row>
    <row r="5" spans="1:11" x14ac:dyDescent="0.25">
      <c r="A5" s="5"/>
      <c r="B5" s="8" t="s">
        <v>45</v>
      </c>
      <c r="C5" s="33">
        <f>[2]Sheet5!K1</f>
        <v>69</v>
      </c>
      <c r="D5" s="34">
        <f>[2]Sheet2!K1</f>
        <v>0</v>
      </c>
      <c r="E5" s="35">
        <f>SUM(C5:D5)</f>
        <v>69</v>
      </c>
      <c r="F5" s="33">
        <f>[2]Sheet6!K1</f>
        <v>168</v>
      </c>
      <c r="G5" s="34">
        <f>[2]Sheet3!K1</f>
        <v>0</v>
      </c>
      <c r="H5" s="35">
        <f>SUM(F5:G5)</f>
        <v>168</v>
      </c>
      <c r="I5" s="33">
        <f>[2]Sheet7!K1</f>
        <v>168</v>
      </c>
      <c r="J5" s="34">
        <f>[2]Sheet4!K1</f>
        <v>0</v>
      </c>
      <c r="K5" s="35">
        <f>SUM(I5:J5)</f>
        <v>168</v>
      </c>
    </row>
    <row r="6" spans="1:11" x14ac:dyDescent="0.25">
      <c r="A6" s="5"/>
      <c r="B6" s="10" t="s">
        <v>11</v>
      </c>
      <c r="C6" s="36">
        <f>C5/C4</f>
        <v>1</v>
      </c>
      <c r="D6" s="37">
        <f>D5/D4</f>
        <v>0</v>
      </c>
      <c r="E6" s="38">
        <f t="shared" ref="E6" si="0">E5/E4</f>
        <v>0.20597014925373133</v>
      </c>
      <c r="F6" s="36">
        <f>F5/F4</f>
        <v>0.72727272727272729</v>
      </c>
      <c r="G6" s="37">
        <f t="shared" ref="G6:H6" si="1">G5/G4</f>
        <v>0</v>
      </c>
      <c r="H6" s="38">
        <f t="shared" si="1"/>
        <v>0.2481536189069424</v>
      </c>
      <c r="I6" s="36">
        <f>I5/I4</f>
        <v>1</v>
      </c>
      <c r="J6" s="37">
        <f t="shared" ref="J6:K6" si="2">J5/J4</f>
        <v>0</v>
      </c>
      <c r="K6" s="38">
        <f t="shared" si="2"/>
        <v>0.41687344913151364</v>
      </c>
    </row>
    <row r="7" spans="1:11" x14ac:dyDescent="0.25">
      <c r="A7" s="5"/>
      <c r="B7" s="12" t="s">
        <v>12</v>
      </c>
      <c r="C7" s="33">
        <f>C4-C9</f>
        <v>68</v>
      </c>
      <c r="D7" s="34">
        <f>D4-D9</f>
        <v>266</v>
      </c>
      <c r="E7" s="35">
        <f>SUM(C7:D7)</f>
        <v>334</v>
      </c>
      <c r="F7" s="33">
        <f>F4-F9</f>
        <v>231</v>
      </c>
      <c r="G7" s="34">
        <f>G4-G9</f>
        <v>446</v>
      </c>
      <c r="H7" s="35">
        <f>SUM(F7:G7)</f>
        <v>677</v>
      </c>
      <c r="I7" s="33">
        <f>I4-I9</f>
        <v>168</v>
      </c>
      <c r="J7" s="34">
        <f>J4-J9</f>
        <v>235</v>
      </c>
      <c r="K7" s="35">
        <f>SUM(I7:J7)</f>
        <v>403</v>
      </c>
    </row>
    <row r="8" spans="1:11" x14ac:dyDescent="0.25">
      <c r="A8" s="5"/>
      <c r="B8" s="13" t="s">
        <v>13</v>
      </c>
      <c r="C8" s="36">
        <f>C7/C4</f>
        <v>0.98550724637681164</v>
      </c>
      <c r="D8" s="37">
        <f t="shared" ref="D8:E8" si="3">D7/D4</f>
        <v>1</v>
      </c>
      <c r="E8" s="38">
        <f t="shared" si="3"/>
        <v>0.9970149253731343</v>
      </c>
      <c r="F8" s="36">
        <f>F7/F4</f>
        <v>1</v>
      </c>
      <c r="G8" s="37">
        <f t="shared" ref="G8:H8" si="4">G7/G4</f>
        <v>1</v>
      </c>
      <c r="H8" s="38">
        <f t="shared" si="4"/>
        <v>1</v>
      </c>
      <c r="I8" s="36">
        <f>I7/I4</f>
        <v>1</v>
      </c>
      <c r="J8" s="37">
        <f t="shared" ref="J8:K8" si="5">J7/J4</f>
        <v>1</v>
      </c>
      <c r="K8" s="38">
        <f t="shared" si="5"/>
        <v>1</v>
      </c>
    </row>
    <row r="9" spans="1:11" x14ac:dyDescent="0.25">
      <c r="A9" s="5"/>
      <c r="B9" s="12" t="s">
        <v>14</v>
      </c>
      <c r="C9" s="33">
        <f>[2]Sheet5!L1</f>
        <v>1</v>
      </c>
      <c r="D9" s="34">
        <f>[2]Sheet2!L1</f>
        <v>0</v>
      </c>
      <c r="E9" s="35">
        <f>SUM(C9:D9)</f>
        <v>1</v>
      </c>
      <c r="F9" s="33">
        <f>[2]Sheet6!L1</f>
        <v>0</v>
      </c>
      <c r="G9" s="34">
        <f>[2]Sheet3!L1</f>
        <v>0</v>
      </c>
      <c r="H9" s="35">
        <f>SUM(F9:G9)</f>
        <v>0</v>
      </c>
      <c r="I9" s="33">
        <f>[2]Sheet7!L1</f>
        <v>0</v>
      </c>
      <c r="J9" s="34">
        <f>[2]Sheet4!L1</f>
        <v>0</v>
      </c>
      <c r="K9" s="35">
        <f>SUM(I9:J9)</f>
        <v>0</v>
      </c>
    </row>
    <row r="10" spans="1:11" x14ac:dyDescent="0.25">
      <c r="A10" s="5"/>
      <c r="B10" s="14" t="s">
        <v>15</v>
      </c>
      <c r="C10" s="36">
        <f>C9/C4</f>
        <v>1.4492753623188406E-2</v>
      </c>
      <c r="D10" s="37">
        <f t="shared" ref="D10:E10" si="6">D9/D4</f>
        <v>0</v>
      </c>
      <c r="E10" s="38">
        <f t="shared" si="6"/>
        <v>2.9850746268656717E-3</v>
      </c>
      <c r="F10" s="36">
        <f>F9/F4</f>
        <v>0</v>
      </c>
      <c r="G10" s="37">
        <f t="shared" ref="G10:H10" si="7">G9/G4</f>
        <v>0</v>
      </c>
      <c r="H10" s="38">
        <f t="shared" si="7"/>
        <v>0</v>
      </c>
      <c r="I10" s="36">
        <f>I9/I4</f>
        <v>0</v>
      </c>
      <c r="J10" s="37">
        <f t="shared" ref="J10:K10" si="8">J9/J4</f>
        <v>0</v>
      </c>
      <c r="K10" s="38">
        <f t="shared" si="8"/>
        <v>0</v>
      </c>
    </row>
    <row r="11" spans="1:11" x14ac:dyDescent="0.25">
      <c r="A11" s="5"/>
      <c r="B11" s="12" t="s">
        <v>16</v>
      </c>
      <c r="C11" s="15">
        <v>3</v>
      </c>
      <c r="D11" s="39">
        <v>4</v>
      </c>
      <c r="E11" s="35">
        <f>AVERAGE(C11:D11)</f>
        <v>3.5</v>
      </c>
      <c r="F11" s="15">
        <v>3</v>
      </c>
      <c r="G11" s="39">
        <v>4</v>
      </c>
      <c r="H11" s="35">
        <f>AVERAGE(F11:G11)</f>
        <v>3.5</v>
      </c>
      <c r="I11" s="15">
        <v>3</v>
      </c>
      <c r="J11" s="39">
        <v>4</v>
      </c>
      <c r="K11" s="35">
        <f>AVERAGE(I11:J11)</f>
        <v>3.5</v>
      </c>
    </row>
    <row r="12" spans="1:11" ht="15.75" thickBot="1" x14ac:dyDescent="0.3">
      <c r="A12" s="5"/>
      <c r="B12" s="16" t="s">
        <v>17</v>
      </c>
      <c r="C12" s="17">
        <v>3</v>
      </c>
      <c r="D12" s="40">
        <v>3</v>
      </c>
      <c r="E12" s="35">
        <f>AVERAGE(C12:D12)</f>
        <v>3</v>
      </c>
      <c r="F12" s="17">
        <v>3</v>
      </c>
      <c r="G12" s="40">
        <v>2</v>
      </c>
      <c r="H12" s="35">
        <f>AVERAGE(F12:G12)</f>
        <v>2.5</v>
      </c>
      <c r="I12" s="17">
        <v>3</v>
      </c>
      <c r="J12" s="40">
        <v>3</v>
      </c>
      <c r="K12" s="35">
        <f>AVERAGE(I12:J12)</f>
        <v>3</v>
      </c>
    </row>
    <row r="13" spans="1:11" x14ac:dyDescent="0.25">
      <c r="A13" s="5" t="s">
        <v>18</v>
      </c>
      <c r="B13" s="18" t="s">
        <v>19</v>
      </c>
      <c r="C13" s="19">
        <v>0</v>
      </c>
      <c r="D13" s="41">
        <v>0</v>
      </c>
      <c r="E13" s="32">
        <f>SUM(C13:D13)</f>
        <v>0</v>
      </c>
      <c r="F13" s="19">
        <v>0</v>
      </c>
      <c r="G13" s="41">
        <v>5</v>
      </c>
      <c r="H13" s="32">
        <f>SUM(F13:G13)</f>
        <v>5</v>
      </c>
      <c r="I13" s="19">
        <v>0</v>
      </c>
      <c r="J13" s="41">
        <v>1</v>
      </c>
      <c r="K13" s="32">
        <f>SUM(I13:J13)</f>
        <v>1</v>
      </c>
    </row>
    <row r="14" spans="1:11" x14ac:dyDescent="0.25">
      <c r="A14" s="5"/>
      <c r="B14" s="13" t="s">
        <v>20</v>
      </c>
      <c r="C14" s="42">
        <f>[2]Sheet5!M1</f>
        <v>0</v>
      </c>
      <c r="D14" s="43">
        <f>[2]Sheet2!M1</f>
        <v>0</v>
      </c>
      <c r="E14" s="44">
        <f>SUM(C14:D14)</f>
        <v>0</v>
      </c>
      <c r="F14" s="42">
        <f>[2]Sheet6!M1</f>
        <v>0</v>
      </c>
      <c r="G14" s="43">
        <f>[2]Sheet3!M1</f>
        <v>177</v>
      </c>
      <c r="H14" s="44">
        <f>SUM(F14:G14)</f>
        <v>177</v>
      </c>
      <c r="I14" s="42">
        <f>[2]Sheet7!M1</f>
        <v>0</v>
      </c>
      <c r="J14" s="43">
        <f>[2]Sheet4!M1</f>
        <v>12</v>
      </c>
      <c r="K14" s="44">
        <f>SUM(I14:J14)</f>
        <v>12</v>
      </c>
    </row>
    <row r="15" spans="1:11" x14ac:dyDescent="0.25">
      <c r="A15" s="5"/>
      <c r="B15" s="14" t="s">
        <v>21</v>
      </c>
      <c r="C15" s="36">
        <f t="shared" ref="C15:K15" si="9">C14/C4</f>
        <v>0</v>
      </c>
      <c r="D15" s="37">
        <f t="shared" si="9"/>
        <v>0</v>
      </c>
      <c r="E15" s="38">
        <f t="shared" si="9"/>
        <v>0</v>
      </c>
      <c r="F15" s="36">
        <f t="shared" si="9"/>
        <v>0</v>
      </c>
      <c r="G15" s="37">
        <f t="shared" si="9"/>
        <v>0.39686098654708518</v>
      </c>
      <c r="H15" s="38">
        <f t="shared" si="9"/>
        <v>0.26144756277695719</v>
      </c>
      <c r="I15" s="36">
        <f t="shared" si="9"/>
        <v>0</v>
      </c>
      <c r="J15" s="37">
        <f t="shared" si="9"/>
        <v>5.106382978723404E-2</v>
      </c>
      <c r="K15" s="38">
        <f t="shared" si="9"/>
        <v>2.9776674937965261E-2</v>
      </c>
    </row>
    <row r="16" spans="1:11" x14ac:dyDescent="0.25">
      <c r="A16" s="5"/>
      <c r="B16" s="13" t="s">
        <v>22</v>
      </c>
      <c r="C16" s="21">
        <v>0</v>
      </c>
      <c r="D16" s="45">
        <v>0</v>
      </c>
      <c r="E16" s="44">
        <f>SUM(C16:D16)</f>
        <v>0</v>
      </c>
      <c r="F16" s="21">
        <v>0</v>
      </c>
      <c r="G16" s="45">
        <v>0</v>
      </c>
      <c r="H16" s="44">
        <f>SUM(F16:G16)</f>
        <v>0</v>
      </c>
      <c r="I16" s="21">
        <v>0</v>
      </c>
      <c r="J16" s="45">
        <v>0</v>
      </c>
      <c r="K16" s="44">
        <f>SUM(I16:J16)</f>
        <v>0</v>
      </c>
    </row>
    <row r="17" spans="1:11" x14ac:dyDescent="0.25">
      <c r="B17" s="13" t="s">
        <v>23</v>
      </c>
      <c r="C17" s="46">
        <v>0</v>
      </c>
      <c r="D17" s="45">
        <v>0</v>
      </c>
      <c r="E17" s="44">
        <f>SUM(C17:D17)</f>
        <v>0</v>
      </c>
      <c r="F17" s="21">
        <v>0</v>
      </c>
      <c r="G17" s="45">
        <v>0</v>
      </c>
      <c r="H17" s="44">
        <f>SUM(F17:G17)</f>
        <v>0</v>
      </c>
      <c r="I17" s="21">
        <v>0</v>
      </c>
      <c r="J17" s="45">
        <v>0</v>
      </c>
      <c r="K17" s="44">
        <f>SUM(I17:J17)</f>
        <v>0</v>
      </c>
    </row>
    <row r="18" spans="1:11" ht="15.75" thickBot="1" x14ac:dyDescent="0.3">
      <c r="A18" s="5"/>
      <c r="B18" s="13" t="s">
        <v>24</v>
      </c>
      <c r="C18" s="47">
        <f t="shared" ref="C18:K18" si="10">C17/C4</f>
        <v>0</v>
      </c>
      <c r="D18" s="48">
        <f t="shared" si="10"/>
        <v>0</v>
      </c>
      <c r="E18" s="49">
        <f t="shared" si="10"/>
        <v>0</v>
      </c>
      <c r="F18" s="50">
        <f t="shared" si="10"/>
        <v>0</v>
      </c>
      <c r="G18" s="48">
        <f t="shared" si="10"/>
        <v>0</v>
      </c>
      <c r="H18" s="49">
        <f t="shared" si="10"/>
        <v>0</v>
      </c>
      <c r="I18" s="50">
        <f t="shared" si="10"/>
        <v>0</v>
      </c>
      <c r="J18" s="48">
        <f t="shared" si="10"/>
        <v>0</v>
      </c>
      <c r="K18" s="49">
        <f t="shared" si="10"/>
        <v>0</v>
      </c>
    </row>
    <row r="19" spans="1:11" x14ac:dyDescent="0.25">
      <c r="A19" s="5" t="s">
        <v>25</v>
      </c>
      <c r="B19" s="18" t="s">
        <v>26</v>
      </c>
      <c r="C19" s="21">
        <v>0</v>
      </c>
      <c r="D19" s="45">
        <v>17</v>
      </c>
      <c r="E19" s="44">
        <f>SUM(C19:D19)</f>
        <v>17</v>
      </c>
      <c r="F19" s="21">
        <v>16</v>
      </c>
      <c r="G19" s="45">
        <v>26</v>
      </c>
      <c r="H19" s="44">
        <f>SUM(F19:G19)</f>
        <v>42</v>
      </c>
      <c r="I19" s="21">
        <v>6</v>
      </c>
      <c r="J19" s="45">
        <v>19</v>
      </c>
      <c r="K19" s="44">
        <f>SUM(I19:J19)</f>
        <v>25</v>
      </c>
    </row>
    <row r="20" spans="1:11" x14ac:dyDescent="0.25">
      <c r="A20" s="5"/>
      <c r="B20" s="13" t="s">
        <v>27</v>
      </c>
      <c r="C20" s="42">
        <f>[2]Sheet5!N1</f>
        <v>0</v>
      </c>
      <c r="D20" s="43">
        <f>[2]Sheet2!N1</f>
        <v>179</v>
      </c>
      <c r="E20" s="44">
        <f>SUM(C20:D20)</f>
        <v>179</v>
      </c>
      <c r="F20" s="42">
        <f>[2]Sheet6!N1</f>
        <v>16</v>
      </c>
      <c r="G20" s="43">
        <f>[2]Sheet3!N1</f>
        <v>145</v>
      </c>
      <c r="H20" s="44">
        <f>SUM(F20:G20)</f>
        <v>161</v>
      </c>
      <c r="I20" s="42">
        <f>[2]Sheet7!N1</f>
        <v>6</v>
      </c>
      <c r="J20" s="43">
        <f>[2]Sheet4!N1</f>
        <v>109</v>
      </c>
      <c r="K20" s="44">
        <f>SUM(I20:J20)</f>
        <v>115</v>
      </c>
    </row>
    <row r="21" spans="1:11" x14ac:dyDescent="0.25">
      <c r="A21" s="5"/>
      <c r="B21" s="14" t="s">
        <v>28</v>
      </c>
      <c r="C21" s="36">
        <f t="shared" ref="C21:K21" si="11">C20/C4</f>
        <v>0</v>
      </c>
      <c r="D21" s="37">
        <f t="shared" si="11"/>
        <v>0.67293233082706772</v>
      </c>
      <c r="E21" s="38">
        <f t="shared" si="11"/>
        <v>0.53432835820895519</v>
      </c>
      <c r="F21" s="36">
        <f t="shared" si="11"/>
        <v>6.9264069264069264E-2</v>
      </c>
      <c r="G21" s="37">
        <f t="shared" si="11"/>
        <v>0.32511210762331838</v>
      </c>
      <c r="H21" s="38">
        <f t="shared" si="11"/>
        <v>0.2378138847858198</v>
      </c>
      <c r="I21" s="36">
        <f t="shared" si="11"/>
        <v>3.5714285714285712E-2</v>
      </c>
      <c r="J21" s="37">
        <f t="shared" si="11"/>
        <v>0.46382978723404256</v>
      </c>
      <c r="K21" s="38">
        <f t="shared" si="11"/>
        <v>0.28535980148883372</v>
      </c>
    </row>
    <row r="22" spans="1:11" x14ac:dyDescent="0.25">
      <c r="A22" s="5"/>
      <c r="B22" s="12" t="s">
        <v>29</v>
      </c>
      <c r="C22" s="15">
        <v>0</v>
      </c>
      <c r="D22" s="39">
        <v>0</v>
      </c>
      <c r="E22" s="44">
        <f>SUM(C22:D22)</f>
        <v>0</v>
      </c>
      <c r="F22" s="15">
        <v>0</v>
      </c>
      <c r="G22" s="39">
        <v>1</v>
      </c>
      <c r="H22" s="44">
        <f>SUM(F22:G22)</f>
        <v>1</v>
      </c>
      <c r="I22" s="15">
        <v>0</v>
      </c>
      <c r="J22" s="39">
        <v>0</v>
      </c>
      <c r="K22" s="44">
        <f>SUM(I22:J22)</f>
        <v>0</v>
      </c>
    </row>
    <row r="23" spans="1:11" x14ac:dyDescent="0.25">
      <c r="A23" s="5"/>
      <c r="B23" s="13" t="s">
        <v>30</v>
      </c>
      <c r="C23" s="42">
        <f>[2]Sheet5!O1</f>
        <v>0</v>
      </c>
      <c r="D23" s="43">
        <f>[2]Sheet2!O1</f>
        <v>0</v>
      </c>
      <c r="E23" s="44">
        <f>SUM(C23:D23)</f>
        <v>0</v>
      </c>
      <c r="F23" s="42">
        <f>[2]Sheet6!O1</f>
        <v>0</v>
      </c>
      <c r="G23" s="43">
        <f>[2]Sheet3!O1</f>
        <v>6</v>
      </c>
      <c r="H23" s="44">
        <f>SUM(F23:G23)</f>
        <v>6</v>
      </c>
      <c r="I23" s="42">
        <f>[2]Sheet7!O1</f>
        <v>0</v>
      </c>
      <c r="J23" s="43">
        <f>[2]Sheet4!O1</f>
        <v>0</v>
      </c>
      <c r="K23" s="44">
        <f>SUM(I23:J23)</f>
        <v>0</v>
      </c>
    </row>
    <row r="24" spans="1:11" x14ac:dyDescent="0.25">
      <c r="A24" s="5"/>
      <c r="B24" s="14" t="s">
        <v>31</v>
      </c>
      <c r="C24" s="36">
        <f t="shared" ref="C24:K24" si="12">C23/C4</f>
        <v>0</v>
      </c>
      <c r="D24" s="37">
        <f t="shared" si="12"/>
        <v>0</v>
      </c>
      <c r="E24" s="38">
        <f t="shared" si="12"/>
        <v>0</v>
      </c>
      <c r="F24" s="36">
        <f t="shared" si="12"/>
        <v>0</v>
      </c>
      <c r="G24" s="37">
        <f t="shared" si="12"/>
        <v>1.3452914798206279E-2</v>
      </c>
      <c r="H24" s="38">
        <f t="shared" si="12"/>
        <v>8.8626292466765146E-3</v>
      </c>
      <c r="I24" s="36">
        <f t="shared" si="12"/>
        <v>0</v>
      </c>
      <c r="J24" s="37">
        <f t="shared" si="12"/>
        <v>0</v>
      </c>
      <c r="K24" s="38">
        <f t="shared" si="12"/>
        <v>0</v>
      </c>
    </row>
    <row r="25" spans="1:11" x14ac:dyDescent="0.25">
      <c r="A25" s="5"/>
      <c r="B25" s="12" t="s">
        <v>32</v>
      </c>
      <c r="C25" s="24">
        <v>26</v>
      </c>
      <c r="D25" s="51">
        <v>0</v>
      </c>
      <c r="E25" s="52">
        <f>SUM(C25:D25)</f>
        <v>26</v>
      </c>
      <c r="F25" s="24">
        <v>78</v>
      </c>
      <c r="G25" s="51">
        <v>0</v>
      </c>
      <c r="H25" s="52">
        <f>SUM(F25:G25)</f>
        <v>78</v>
      </c>
      <c r="I25" s="24">
        <v>46</v>
      </c>
      <c r="J25" s="51">
        <v>0</v>
      </c>
      <c r="K25" s="52">
        <f>SUM(I25:J25)</f>
        <v>46</v>
      </c>
    </row>
    <row r="26" spans="1:11" x14ac:dyDescent="0.25">
      <c r="A26" s="5"/>
      <c r="B26" s="13" t="s">
        <v>33</v>
      </c>
      <c r="C26" s="42">
        <f>[2]Sheet5!P1</f>
        <v>27</v>
      </c>
      <c r="D26" s="43">
        <f>[2]Sheet2!P1</f>
        <v>0</v>
      </c>
      <c r="E26" s="44">
        <f>SUM(C26:D26)</f>
        <v>27</v>
      </c>
      <c r="F26" s="42">
        <f>[2]Sheet6!P1</f>
        <v>115</v>
      </c>
      <c r="G26" s="43">
        <f>[2]Sheet3!P1</f>
        <v>0</v>
      </c>
      <c r="H26" s="44">
        <f>SUM(F26:G26)</f>
        <v>115</v>
      </c>
      <c r="I26" s="42">
        <f>[2]Sheet7!P1</f>
        <v>58</v>
      </c>
      <c r="J26" s="43">
        <f>[2]Sheet4!P1</f>
        <v>0</v>
      </c>
      <c r="K26" s="44">
        <f>SUM(I26:J26)</f>
        <v>58</v>
      </c>
    </row>
    <row r="27" spans="1:11" x14ac:dyDescent="0.25">
      <c r="B27" s="13" t="s">
        <v>34</v>
      </c>
      <c r="C27" s="53">
        <f t="shared" ref="C27:K27" si="13">C26/C4</f>
        <v>0.39130434782608697</v>
      </c>
      <c r="D27" s="54">
        <f t="shared" si="13"/>
        <v>0</v>
      </c>
      <c r="E27" s="55">
        <f t="shared" si="13"/>
        <v>8.0597014925373134E-2</v>
      </c>
      <c r="F27" s="53">
        <f t="shared" si="13"/>
        <v>0.49783549783549785</v>
      </c>
      <c r="G27" s="54">
        <f t="shared" si="13"/>
        <v>0</v>
      </c>
      <c r="H27" s="55">
        <f t="shared" si="13"/>
        <v>0.16986706056129985</v>
      </c>
      <c r="I27" s="53">
        <f t="shared" si="13"/>
        <v>0.34523809523809523</v>
      </c>
      <c r="J27" s="54">
        <f t="shared" si="13"/>
        <v>0</v>
      </c>
      <c r="K27" s="55">
        <f t="shared" si="13"/>
        <v>0.14392059553349876</v>
      </c>
    </row>
    <row r="28" spans="1:11" x14ac:dyDescent="0.25">
      <c r="A28" s="5"/>
      <c r="B28" s="12" t="s">
        <v>35</v>
      </c>
      <c r="C28" s="24">
        <v>0</v>
      </c>
      <c r="D28" s="51">
        <v>5</v>
      </c>
      <c r="E28" s="52">
        <f>SUM(C28:D28)</f>
        <v>5</v>
      </c>
      <c r="F28" s="24">
        <v>5</v>
      </c>
      <c r="G28" s="51">
        <v>15</v>
      </c>
      <c r="H28" s="52">
        <f>SUM(F28:G28)</f>
        <v>20</v>
      </c>
      <c r="I28" s="24">
        <v>0</v>
      </c>
      <c r="J28" s="51">
        <v>9</v>
      </c>
      <c r="K28" s="52">
        <f>SUM(I28:J28)</f>
        <v>9</v>
      </c>
    </row>
    <row r="29" spans="1:11" x14ac:dyDescent="0.25">
      <c r="A29" s="5"/>
      <c r="B29" s="13" t="s">
        <v>36</v>
      </c>
      <c r="C29" s="42">
        <f>[2]Sheet5!Q1</f>
        <v>0</v>
      </c>
      <c r="D29" s="43">
        <f>[2]Sheet2!Q1</f>
        <v>33</v>
      </c>
      <c r="E29" s="44">
        <f>SUM(C29:D29)</f>
        <v>33</v>
      </c>
      <c r="F29" s="42">
        <f>[2]Sheet6!Q1</f>
        <v>0</v>
      </c>
      <c r="G29" s="43">
        <f>[2]Sheet3!Q1</f>
        <v>74</v>
      </c>
      <c r="H29" s="44">
        <f>SUM(F29:G29)</f>
        <v>74</v>
      </c>
      <c r="I29" s="42">
        <f>[2]Sheet7!Q1</f>
        <v>0</v>
      </c>
      <c r="J29" s="43">
        <f>[2]Sheet4!Q1</f>
        <v>31</v>
      </c>
      <c r="K29" s="44">
        <f>SUM(I29:J29)</f>
        <v>31</v>
      </c>
    </row>
    <row r="30" spans="1:11" ht="15.75" thickBot="1" x14ac:dyDescent="0.3">
      <c r="A30" s="5"/>
      <c r="B30" s="16" t="s">
        <v>37</v>
      </c>
      <c r="C30" s="50">
        <f t="shared" ref="C30:K30" si="14">C29/C4</f>
        <v>0</v>
      </c>
      <c r="D30" s="48">
        <f t="shared" si="14"/>
        <v>0.12406015037593984</v>
      </c>
      <c r="E30" s="49">
        <f t="shared" si="14"/>
        <v>9.8507462686567168E-2</v>
      </c>
      <c r="F30" s="50">
        <f t="shared" si="14"/>
        <v>0</v>
      </c>
      <c r="G30" s="48">
        <f t="shared" si="14"/>
        <v>0.16591928251121077</v>
      </c>
      <c r="H30" s="49">
        <f t="shared" si="14"/>
        <v>0.10930576070901034</v>
      </c>
      <c r="I30" s="50">
        <f t="shared" si="14"/>
        <v>0</v>
      </c>
      <c r="J30" s="48">
        <f t="shared" si="14"/>
        <v>0.13191489361702127</v>
      </c>
      <c r="K30" s="49">
        <f t="shared" si="14"/>
        <v>7.6923076923076927E-2</v>
      </c>
    </row>
    <row r="31" spans="1:11" x14ac:dyDescent="0.25">
      <c r="A31" s="5" t="s">
        <v>46</v>
      </c>
      <c r="B31" s="56" t="s">
        <v>47</v>
      </c>
      <c r="C31" s="27">
        <v>59</v>
      </c>
      <c r="D31" s="57"/>
      <c r="E31" s="58"/>
      <c r="F31" s="27">
        <v>105</v>
      </c>
      <c r="G31" s="57"/>
      <c r="H31" s="58"/>
      <c r="I31" s="27">
        <v>107</v>
      </c>
      <c r="J31" s="57"/>
      <c r="K31" s="59"/>
    </row>
    <row r="32" spans="1:11" x14ac:dyDescent="0.25">
      <c r="B32" s="60" t="s">
        <v>32</v>
      </c>
      <c r="C32" s="61">
        <v>31</v>
      </c>
      <c r="D32" s="62"/>
      <c r="E32" s="63"/>
      <c r="F32" s="61">
        <v>44</v>
      </c>
      <c r="G32" s="62"/>
      <c r="H32" s="63"/>
      <c r="I32" s="61">
        <v>37</v>
      </c>
      <c r="J32" s="62"/>
      <c r="K32" s="28"/>
    </row>
    <row r="33" spans="2:11" x14ac:dyDescent="0.25">
      <c r="B33" s="60" t="s">
        <v>48</v>
      </c>
      <c r="C33" s="61">
        <v>12</v>
      </c>
      <c r="D33" s="62"/>
      <c r="E33" s="63"/>
      <c r="F33" s="61">
        <v>31</v>
      </c>
      <c r="G33" s="62"/>
      <c r="H33" s="63"/>
      <c r="I33" s="61">
        <v>21</v>
      </c>
      <c r="J33" s="62"/>
      <c r="K33" s="28"/>
    </row>
    <row r="34" spans="2:11" ht="15.75" thickBot="1" x14ac:dyDescent="0.3">
      <c r="B34" s="64" t="s">
        <v>49</v>
      </c>
      <c r="C34" s="65">
        <v>1</v>
      </c>
      <c r="D34" s="62"/>
      <c r="E34" s="63"/>
      <c r="F34" s="65">
        <v>6</v>
      </c>
      <c r="G34" s="62"/>
      <c r="H34" s="63"/>
      <c r="I34" s="65">
        <v>2</v>
      </c>
      <c r="J34" s="62"/>
      <c r="K34" s="28"/>
    </row>
    <row r="35" spans="2:11" x14ac:dyDescent="0.25">
      <c r="B35" s="18" t="s">
        <v>50</v>
      </c>
      <c r="C35" s="66">
        <v>3</v>
      </c>
      <c r="D35" s="2"/>
      <c r="E35" s="2"/>
      <c r="F35" s="67">
        <v>6</v>
      </c>
      <c r="I35" s="68">
        <v>6</v>
      </c>
    </row>
    <row r="36" spans="2:11" ht="15.75" thickBot="1" x14ac:dyDescent="0.3">
      <c r="B36" s="64" t="s">
        <v>51</v>
      </c>
      <c r="C36" s="69">
        <v>5</v>
      </c>
      <c r="D36" s="2"/>
      <c r="E36" s="2"/>
      <c r="F36" s="70">
        <v>7</v>
      </c>
      <c r="I36" s="71">
        <v>6</v>
      </c>
    </row>
  </sheetData>
  <mergeCells count="4">
    <mergeCell ref="B2:B3"/>
    <mergeCell ref="C2:E2"/>
    <mergeCell ref="F2:H2"/>
    <mergeCell ref="I2:K2"/>
  </mergeCells>
  <pageMargins left="0.7" right="0.7" top="0.75" bottom="0.75" header="0.3" footer="0.3"/>
  <ignoredErrors>
    <ignoredError sqref="E6:K27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6"/>
  <sheetViews>
    <sheetView workbookViewId="0">
      <selection activeCell="N2" sqref="N2"/>
    </sheetView>
  </sheetViews>
  <sheetFormatPr defaultRowHeight="15" x14ac:dyDescent="0.25"/>
  <cols>
    <col min="1" max="1" width="4" customWidth="1"/>
    <col min="2" max="2" width="32.5703125" bestFit="1" customWidth="1"/>
    <col min="3" max="5" width="20.7109375" customWidth="1"/>
    <col min="7" max="8" width="20.7109375" customWidth="1"/>
    <col min="10" max="11" width="20.7109375" customWidth="1"/>
  </cols>
  <sheetData>
    <row r="1" spans="1:12" ht="16.5" thickBot="1" x14ac:dyDescent="0.3">
      <c r="A1" s="1"/>
      <c r="F1" s="2"/>
    </row>
    <row r="2" spans="1:12" x14ac:dyDescent="0.25">
      <c r="B2" s="345" t="s">
        <v>52</v>
      </c>
      <c r="C2" s="337" t="s">
        <v>1</v>
      </c>
      <c r="D2" s="337"/>
      <c r="E2" s="337"/>
      <c r="F2" s="338"/>
      <c r="G2" s="337" t="s">
        <v>2</v>
      </c>
      <c r="H2" s="337"/>
      <c r="I2" s="338"/>
      <c r="J2" s="337" t="s">
        <v>3</v>
      </c>
      <c r="K2" s="337"/>
      <c r="L2" s="338"/>
    </row>
    <row r="3" spans="1:12" ht="15.75" thickBot="1" x14ac:dyDescent="0.3">
      <c r="B3" s="346"/>
      <c r="C3" s="3" t="s">
        <v>53</v>
      </c>
      <c r="D3" s="72" t="s">
        <v>54</v>
      </c>
      <c r="E3" s="29" t="s">
        <v>55</v>
      </c>
      <c r="F3" s="4" t="s">
        <v>5</v>
      </c>
      <c r="G3" s="3" t="s">
        <v>56</v>
      </c>
      <c r="H3" s="29" t="s">
        <v>57</v>
      </c>
      <c r="I3" s="4" t="s">
        <v>5</v>
      </c>
      <c r="J3" s="3" t="s">
        <v>58</v>
      </c>
      <c r="K3" s="29" t="s">
        <v>59</v>
      </c>
      <c r="L3" s="4" t="s">
        <v>5</v>
      </c>
    </row>
    <row r="4" spans="1:12" x14ac:dyDescent="0.25">
      <c r="A4" s="5" t="s">
        <v>8</v>
      </c>
      <c r="B4" s="6" t="s">
        <v>9</v>
      </c>
      <c r="C4" s="30">
        <f>[3]Sheet3!J2</f>
        <v>129</v>
      </c>
      <c r="D4" s="31">
        <f>[3]Sheet4!J2</f>
        <v>43</v>
      </c>
      <c r="E4" s="31">
        <f>[3]Sheet2!J2</f>
        <v>80</v>
      </c>
      <c r="F4" s="32">
        <f>SUM(C4:E4)</f>
        <v>252</v>
      </c>
      <c r="G4" s="30">
        <f>[3]Sheet6!J2</f>
        <v>16</v>
      </c>
      <c r="H4" s="31">
        <f>[3]Sheet5!J2</f>
        <v>7</v>
      </c>
      <c r="I4" s="32">
        <f>SUM(G4:H4)</f>
        <v>23</v>
      </c>
      <c r="J4" s="30">
        <f>[3]Sheet7!J2</f>
        <v>52</v>
      </c>
      <c r="K4" s="31">
        <f>[3]Sheet8!J2</f>
        <v>59</v>
      </c>
      <c r="L4" s="32">
        <f>SUM(J4:K4)</f>
        <v>111</v>
      </c>
    </row>
    <row r="5" spans="1:12" x14ac:dyDescent="0.25">
      <c r="A5" s="5"/>
      <c r="B5" s="8" t="s">
        <v>45</v>
      </c>
      <c r="C5" s="33">
        <f>[3]Sheet3!K2</f>
        <v>129</v>
      </c>
      <c r="D5" s="34">
        <f>[3]Sheet4!K2</f>
        <v>0</v>
      </c>
      <c r="E5" s="34">
        <f>[3]Sheet2!K2</f>
        <v>0</v>
      </c>
      <c r="F5" s="35">
        <f>SUM(C5:E5)</f>
        <v>129</v>
      </c>
      <c r="G5" s="33">
        <f>[3]Sheet6!K2</f>
        <v>16</v>
      </c>
      <c r="H5" s="34">
        <f>[3]Sheet5!K2</f>
        <v>0</v>
      </c>
      <c r="I5" s="35">
        <f>SUM(G5:H5)</f>
        <v>16</v>
      </c>
      <c r="J5" s="33">
        <f>[3]Sheet7!K2</f>
        <v>52</v>
      </c>
      <c r="K5" s="34">
        <f>[3]Sheet8!K2</f>
        <v>0</v>
      </c>
      <c r="L5" s="35">
        <f>SUM(J5:K5)</f>
        <v>52</v>
      </c>
    </row>
    <row r="6" spans="1:12" x14ac:dyDescent="0.25">
      <c r="A6" s="5"/>
      <c r="B6" s="10" t="s">
        <v>11</v>
      </c>
      <c r="C6" s="36">
        <f>C5/C4</f>
        <v>1</v>
      </c>
      <c r="D6" s="37">
        <f>D5/D4</f>
        <v>0</v>
      </c>
      <c r="E6" s="37">
        <f>E5/E4</f>
        <v>0</v>
      </c>
      <c r="F6" s="38">
        <f t="shared" ref="F6" si="0">F5/F4</f>
        <v>0.51190476190476186</v>
      </c>
      <c r="G6" s="36">
        <f>G5/G4</f>
        <v>1</v>
      </c>
      <c r="H6" s="37">
        <f t="shared" ref="H6:I6" si="1">H5/H4</f>
        <v>0</v>
      </c>
      <c r="I6" s="38">
        <f t="shared" si="1"/>
        <v>0.69565217391304346</v>
      </c>
      <c r="J6" s="36">
        <f>J5/J4</f>
        <v>1</v>
      </c>
      <c r="K6" s="37">
        <f t="shared" ref="K6:L6" si="2">K5/K4</f>
        <v>0</v>
      </c>
      <c r="L6" s="38">
        <f t="shared" si="2"/>
        <v>0.46846846846846846</v>
      </c>
    </row>
    <row r="7" spans="1:12" x14ac:dyDescent="0.25">
      <c r="A7" s="5"/>
      <c r="B7" s="12" t="s">
        <v>12</v>
      </c>
      <c r="C7" s="33">
        <f>C4-C9</f>
        <v>128</v>
      </c>
      <c r="D7" s="34">
        <f>D4-D9</f>
        <v>43</v>
      </c>
      <c r="E7" s="34">
        <f>E4-E9</f>
        <v>78</v>
      </c>
      <c r="F7" s="35">
        <f>SUM(C7:E7)</f>
        <v>249</v>
      </c>
      <c r="G7" s="33">
        <f>G4-G9</f>
        <v>16</v>
      </c>
      <c r="H7" s="34">
        <f>H4-H9</f>
        <v>7</v>
      </c>
      <c r="I7" s="35">
        <f>SUM(G7:H7)</f>
        <v>23</v>
      </c>
      <c r="J7" s="33">
        <f>J4-J9</f>
        <v>52</v>
      </c>
      <c r="K7" s="34">
        <f>K4-K9</f>
        <v>59</v>
      </c>
      <c r="L7" s="35">
        <f>SUM(J7:K7)</f>
        <v>111</v>
      </c>
    </row>
    <row r="8" spans="1:12" x14ac:dyDescent="0.25">
      <c r="A8" s="5"/>
      <c r="B8" s="13" t="s">
        <v>13</v>
      </c>
      <c r="C8" s="36">
        <f>C7/C4</f>
        <v>0.99224806201550386</v>
      </c>
      <c r="D8" s="37">
        <f>D7/D4</f>
        <v>1</v>
      </c>
      <c r="E8" s="37">
        <f t="shared" ref="E8:F8" si="3">E7/E4</f>
        <v>0.97499999999999998</v>
      </c>
      <c r="F8" s="38">
        <f t="shared" si="3"/>
        <v>0.98809523809523814</v>
      </c>
      <c r="G8" s="36">
        <f>G7/G4</f>
        <v>1</v>
      </c>
      <c r="H8" s="37">
        <f t="shared" ref="H8:I8" si="4">H7/H4</f>
        <v>1</v>
      </c>
      <c r="I8" s="38">
        <f t="shared" si="4"/>
        <v>1</v>
      </c>
      <c r="J8" s="36">
        <f>J7/J4</f>
        <v>1</v>
      </c>
      <c r="K8" s="37">
        <f t="shared" ref="K8:L8" si="5">K7/K4</f>
        <v>1</v>
      </c>
      <c r="L8" s="38">
        <f t="shared" si="5"/>
        <v>1</v>
      </c>
    </row>
    <row r="9" spans="1:12" x14ac:dyDescent="0.25">
      <c r="A9" s="5"/>
      <c r="B9" s="12" t="s">
        <v>14</v>
      </c>
      <c r="C9" s="33">
        <f>[3]Sheet3!L2</f>
        <v>1</v>
      </c>
      <c r="D9" s="34">
        <f>[3]Sheet4!L2</f>
        <v>0</v>
      </c>
      <c r="E9" s="34">
        <f>[3]Sheet2!L2</f>
        <v>2</v>
      </c>
      <c r="F9" s="35">
        <f>SUM(C9:E9)</f>
        <v>3</v>
      </c>
      <c r="G9" s="33">
        <f>[3]Sheet6!L2</f>
        <v>0</v>
      </c>
      <c r="H9" s="34">
        <f>[3]Sheet5!L2</f>
        <v>0</v>
      </c>
      <c r="I9" s="35">
        <f>SUM(G9:H9)</f>
        <v>0</v>
      </c>
      <c r="J9" s="33">
        <f>[3]Sheet7!L2</f>
        <v>0</v>
      </c>
      <c r="K9" s="34">
        <f>[3]Sheet8!L2</f>
        <v>0</v>
      </c>
      <c r="L9" s="35">
        <f>SUM(J9:K9)</f>
        <v>0</v>
      </c>
    </row>
    <row r="10" spans="1:12" x14ac:dyDescent="0.25">
      <c r="A10" s="5"/>
      <c r="B10" s="14" t="s">
        <v>15</v>
      </c>
      <c r="C10" s="36">
        <f>C9/C4</f>
        <v>7.7519379844961239E-3</v>
      </c>
      <c r="D10" s="37">
        <f>D9/D4</f>
        <v>0</v>
      </c>
      <c r="E10" s="37">
        <f t="shared" ref="E10:F10" si="6">E9/E4</f>
        <v>2.5000000000000001E-2</v>
      </c>
      <c r="F10" s="38">
        <f t="shared" si="6"/>
        <v>1.1904761904761904E-2</v>
      </c>
      <c r="G10" s="36">
        <f>G9/G4</f>
        <v>0</v>
      </c>
      <c r="H10" s="37">
        <f t="shared" ref="H10:I10" si="7">H9/H4</f>
        <v>0</v>
      </c>
      <c r="I10" s="38">
        <f t="shared" si="7"/>
        <v>0</v>
      </c>
      <c r="J10" s="36">
        <f>J9/J4</f>
        <v>0</v>
      </c>
      <c r="K10" s="37">
        <f t="shared" ref="K10:L10" si="8">K9/K4</f>
        <v>0</v>
      </c>
      <c r="L10" s="38">
        <f t="shared" si="8"/>
        <v>0</v>
      </c>
    </row>
    <row r="11" spans="1:12" x14ac:dyDescent="0.25">
      <c r="A11" s="5"/>
      <c r="B11" s="12" t="s">
        <v>16</v>
      </c>
      <c r="C11" s="15">
        <v>3</v>
      </c>
      <c r="D11" s="39">
        <v>2</v>
      </c>
      <c r="E11" s="39">
        <v>4</v>
      </c>
      <c r="F11" s="35">
        <f>AVERAGE(C11:E11)</f>
        <v>3</v>
      </c>
      <c r="G11" s="15">
        <v>3</v>
      </c>
      <c r="H11" s="39">
        <v>4</v>
      </c>
      <c r="I11" s="35">
        <f>AVERAGE(G11:H11)</f>
        <v>3.5</v>
      </c>
      <c r="J11" s="15">
        <v>3</v>
      </c>
      <c r="K11" s="39">
        <v>3</v>
      </c>
      <c r="L11" s="35">
        <f>AVERAGE(J11:K11)</f>
        <v>3</v>
      </c>
    </row>
    <row r="12" spans="1:12" ht="15.75" thickBot="1" x14ac:dyDescent="0.3">
      <c r="A12" s="5"/>
      <c r="B12" s="16" t="s">
        <v>17</v>
      </c>
      <c r="C12" s="17">
        <v>3</v>
      </c>
      <c r="D12" s="40">
        <v>2</v>
      </c>
      <c r="E12" s="40">
        <v>3</v>
      </c>
      <c r="F12" s="35">
        <f>AVERAGE(C12:E12)</f>
        <v>2.6666666666666665</v>
      </c>
      <c r="G12" s="17">
        <v>3</v>
      </c>
      <c r="H12" s="40">
        <v>4</v>
      </c>
      <c r="I12" s="35">
        <f>AVERAGE(G12:H12)</f>
        <v>3.5</v>
      </c>
      <c r="J12" s="17">
        <v>3</v>
      </c>
      <c r="K12" s="40">
        <v>3</v>
      </c>
      <c r="L12" s="35">
        <f>AVERAGE(J12:K12)</f>
        <v>3</v>
      </c>
    </row>
    <row r="13" spans="1:12" x14ac:dyDescent="0.25">
      <c r="A13" s="5" t="s">
        <v>18</v>
      </c>
      <c r="B13" s="18" t="s">
        <v>19</v>
      </c>
      <c r="C13" s="19">
        <v>0</v>
      </c>
      <c r="D13" s="41">
        <v>0</v>
      </c>
      <c r="E13" s="41">
        <v>1</v>
      </c>
      <c r="F13" s="32">
        <f>SUM(C13:E13)</f>
        <v>1</v>
      </c>
      <c r="G13" s="19">
        <v>0</v>
      </c>
      <c r="H13" s="41">
        <v>0</v>
      </c>
      <c r="I13" s="32">
        <f>SUM(G13:H13)</f>
        <v>0</v>
      </c>
      <c r="J13" s="19">
        <v>0</v>
      </c>
      <c r="K13" s="41">
        <v>2</v>
      </c>
      <c r="L13" s="32">
        <f>SUM(J13:K13)</f>
        <v>2</v>
      </c>
    </row>
    <row r="14" spans="1:12" x14ac:dyDescent="0.25">
      <c r="A14" s="5"/>
      <c r="B14" s="13" t="s">
        <v>20</v>
      </c>
      <c r="C14" s="42">
        <f>[3]Sheet3!M2</f>
        <v>0</v>
      </c>
      <c r="D14" s="43">
        <f>[3]Sheet4!M2</f>
        <v>0</v>
      </c>
      <c r="E14" s="43">
        <f>[3]Sheet2!M2</f>
        <v>1</v>
      </c>
      <c r="F14" s="44">
        <f>SUM(C14:E14)</f>
        <v>1</v>
      </c>
      <c r="G14" s="42">
        <f>[3]Sheet6!M2</f>
        <v>0</v>
      </c>
      <c r="H14" s="43">
        <f>[3]Sheet5!M2</f>
        <v>0</v>
      </c>
      <c r="I14" s="44">
        <f>SUM(G14:H14)</f>
        <v>0</v>
      </c>
      <c r="J14" s="42">
        <f>[3]Sheet7!M2</f>
        <v>0</v>
      </c>
      <c r="K14" s="43">
        <f>[3]Sheet8!M2</f>
        <v>2</v>
      </c>
      <c r="L14" s="44">
        <f>SUM(J14:K14)</f>
        <v>2</v>
      </c>
    </row>
    <row r="15" spans="1:12" x14ac:dyDescent="0.25">
      <c r="A15" s="5"/>
      <c r="B15" s="14" t="s">
        <v>21</v>
      </c>
      <c r="C15" s="36">
        <f t="shared" ref="C15:L15" si="9">C14/C4</f>
        <v>0</v>
      </c>
      <c r="D15" s="37">
        <f t="shared" si="9"/>
        <v>0</v>
      </c>
      <c r="E15" s="37">
        <f t="shared" si="9"/>
        <v>1.2500000000000001E-2</v>
      </c>
      <c r="F15" s="38">
        <f t="shared" si="9"/>
        <v>3.968253968253968E-3</v>
      </c>
      <c r="G15" s="36">
        <f t="shared" si="9"/>
        <v>0</v>
      </c>
      <c r="H15" s="37">
        <f t="shared" si="9"/>
        <v>0</v>
      </c>
      <c r="I15" s="38">
        <f t="shared" si="9"/>
        <v>0</v>
      </c>
      <c r="J15" s="36">
        <f t="shared" si="9"/>
        <v>0</v>
      </c>
      <c r="K15" s="37">
        <f t="shared" si="9"/>
        <v>3.3898305084745763E-2</v>
      </c>
      <c r="L15" s="38">
        <f t="shared" si="9"/>
        <v>1.8018018018018018E-2</v>
      </c>
    </row>
    <row r="16" spans="1:12" x14ac:dyDescent="0.25">
      <c r="A16" s="5"/>
      <c r="B16" s="13" t="s">
        <v>22</v>
      </c>
      <c r="C16" s="21">
        <v>0</v>
      </c>
      <c r="D16" s="45">
        <v>0</v>
      </c>
      <c r="E16" s="45">
        <v>0</v>
      </c>
      <c r="F16" s="44">
        <f>SUM(C16:E16)</f>
        <v>0</v>
      </c>
      <c r="G16" s="21">
        <v>0</v>
      </c>
      <c r="H16" s="45">
        <v>0</v>
      </c>
      <c r="I16" s="44">
        <f>SUM(G16:H16)</f>
        <v>0</v>
      </c>
      <c r="J16" s="21">
        <v>0</v>
      </c>
      <c r="K16" s="45">
        <v>0</v>
      </c>
      <c r="L16" s="44">
        <f>SUM(J16:K16)</f>
        <v>0</v>
      </c>
    </row>
    <row r="17" spans="1:12" x14ac:dyDescent="0.25">
      <c r="B17" s="13" t="s">
        <v>23</v>
      </c>
      <c r="C17" s="21">
        <v>0</v>
      </c>
      <c r="D17" s="45">
        <v>0</v>
      </c>
      <c r="E17" s="45">
        <v>0</v>
      </c>
      <c r="F17" s="44">
        <f>SUM(C17:E17)</f>
        <v>0</v>
      </c>
      <c r="G17" s="21">
        <v>0</v>
      </c>
      <c r="H17" s="45">
        <v>0</v>
      </c>
      <c r="I17" s="44">
        <f>SUM(G17:H17)</f>
        <v>0</v>
      </c>
      <c r="J17" s="21">
        <v>0</v>
      </c>
      <c r="K17" s="45">
        <v>0</v>
      </c>
      <c r="L17" s="44">
        <f>SUM(J17:K17)</f>
        <v>0</v>
      </c>
    </row>
    <row r="18" spans="1:12" ht="15.75" thickBot="1" x14ac:dyDescent="0.3">
      <c r="A18" s="5"/>
      <c r="B18" s="13" t="s">
        <v>24</v>
      </c>
      <c r="C18" s="47">
        <f t="shared" ref="C18:L18" si="10">C17/C4</f>
        <v>0</v>
      </c>
      <c r="D18" s="48">
        <f t="shared" si="10"/>
        <v>0</v>
      </c>
      <c r="E18" s="48">
        <f t="shared" si="10"/>
        <v>0</v>
      </c>
      <c r="F18" s="49">
        <f t="shared" si="10"/>
        <v>0</v>
      </c>
      <c r="G18" s="50">
        <f t="shared" si="10"/>
        <v>0</v>
      </c>
      <c r="H18" s="48">
        <f t="shared" si="10"/>
        <v>0</v>
      </c>
      <c r="I18" s="49">
        <f t="shared" si="10"/>
        <v>0</v>
      </c>
      <c r="J18" s="50">
        <f t="shared" si="10"/>
        <v>0</v>
      </c>
      <c r="K18" s="48">
        <f t="shared" si="10"/>
        <v>0</v>
      </c>
      <c r="L18" s="49">
        <f t="shared" si="10"/>
        <v>0</v>
      </c>
    </row>
    <row r="19" spans="1:12" x14ac:dyDescent="0.25">
      <c r="A19" s="5" t="s">
        <v>25</v>
      </c>
      <c r="B19" s="18" t="s">
        <v>26</v>
      </c>
      <c r="C19" s="21">
        <v>0</v>
      </c>
      <c r="D19" s="45">
        <v>0</v>
      </c>
      <c r="E19" s="45">
        <v>9</v>
      </c>
      <c r="F19" s="44">
        <f>SUM(C19:E19)</f>
        <v>9</v>
      </c>
      <c r="G19" s="21">
        <v>0</v>
      </c>
      <c r="H19" s="45">
        <v>1</v>
      </c>
      <c r="I19" s="44">
        <f>SUM(G19:H19)</f>
        <v>1</v>
      </c>
      <c r="J19" s="21">
        <v>0</v>
      </c>
      <c r="K19" s="45">
        <v>2</v>
      </c>
      <c r="L19" s="44">
        <f>SUM(J19:K19)</f>
        <v>2</v>
      </c>
    </row>
    <row r="20" spans="1:12" x14ac:dyDescent="0.25">
      <c r="A20" s="5"/>
      <c r="B20" s="13" t="s">
        <v>27</v>
      </c>
      <c r="C20" s="42">
        <f>[3]Sheet3!N2</f>
        <v>0</v>
      </c>
      <c r="D20" s="43">
        <f>[3]Sheet4!N2</f>
        <v>0</v>
      </c>
      <c r="E20" s="43">
        <f>[3]Sheet2!N2</f>
        <v>47</v>
      </c>
      <c r="F20" s="44">
        <f>SUM(C20:E20)</f>
        <v>47</v>
      </c>
      <c r="G20" s="42">
        <f>[3]Sheet6!N2</f>
        <v>0</v>
      </c>
      <c r="H20" s="43">
        <f>[3]Sheet5!N2</f>
        <v>6</v>
      </c>
      <c r="I20" s="44">
        <f>SUM(G20:H20)</f>
        <v>6</v>
      </c>
      <c r="J20" s="42">
        <f>[3]Sheet7!N2</f>
        <v>0</v>
      </c>
      <c r="K20" s="43">
        <f>[3]Sheet8!N2</f>
        <v>13</v>
      </c>
      <c r="L20" s="44">
        <f>SUM(J20:K20)</f>
        <v>13</v>
      </c>
    </row>
    <row r="21" spans="1:12" x14ac:dyDescent="0.25">
      <c r="A21" s="5"/>
      <c r="B21" s="14" t="s">
        <v>28</v>
      </c>
      <c r="C21" s="36">
        <f t="shared" ref="C21:L21" si="11">C20/C4</f>
        <v>0</v>
      </c>
      <c r="D21" s="37">
        <f t="shared" si="11"/>
        <v>0</v>
      </c>
      <c r="E21" s="37">
        <f t="shared" si="11"/>
        <v>0.58750000000000002</v>
      </c>
      <c r="F21" s="38">
        <f t="shared" si="11"/>
        <v>0.18650793650793651</v>
      </c>
      <c r="G21" s="36">
        <f t="shared" si="11"/>
        <v>0</v>
      </c>
      <c r="H21" s="37">
        <f t="shared" si="11"/>
        <v>0.8571428571428571</v>
      </c>
      <c r="I21" s="38">
        <f t="shared" si="11"/>
        <v>0.2608695652173913</v>
      </c>
      <c r="J21" s="36">
        <f t="shared" si="11"/>
        <v>0</v>
      </c>
      <c r="K21" s="37">
        <f t="shared" si="11"/>
        <v>0.22033898305084745</v>
      </c>
      <c r="L21" s="38">
        <f t="shared" si="11"/>
        <v>0.11711711711711711</v>
      </c>
    </row>
    <row r="22" spans="1:12" x14ac:dyDescent="0.25">
      <c r="A22" s="5"/>
      <c r="B22" s="12" t="s">
        <v>29</v>
      </c>
      <c r="C22" s="15">
        <v>1</v>
      </c>
      <c r="D22" s="39">
        <v>0</v>
      </c>
      <c r="E22" s="39">
        <v>0</v>
      </c>
      <c r="F22" s="44">
        <f>SUM(C22:E22)</f>
        <v>1</v>
      </c>
      <c r="G22" s="15">
        <v>0</v>
      </c>
      <c r="H22" s="39">
        <v>0</v>
      </c>
      <c r="I22" s="44">
        <f>SUM(G22:H22)</f>
        <v>0</v>
      </c>
      <c r="J22" s="15">
        <v>2</v>
      </c>
      <c r="K22" s="39">
        <v>2</v>
      </c>
      <c r="L22" s="44">
        <f>SUM(J22:K22)</f>
        <v>4</v>
      </c>
    </row>
    <row r="23" spans="1:12" x14ac:dyDescent="0.25">
      <c r="A23" s="5"/>
      <c r="B23" s="13" t="s">
        <v>30</v>
      </c>
      <c r="C23" s="42">
        <f>[3]Sheet3!O2</f>
        <v>1</v>
      </c>
      <c r="D23" s="43">
        <f>[3]Sheet4!O2</f>
        <v>0</v>
      </c>
      <c r="E23" s="43">
        <f>[3]Sheet2!O2</f>
        <v>0</v>
      </c>
      <c r="F23" s="44">
        <f>SUM(C23:E23)</f>
        <v>1</v>
      </c>
      <c r="G23" s="42">
        <f>[3]Sheet6!O2</f>
        <v>0</v>
      </c>
      <c r="H23" s="43">
        <f>[3]Sheet5!O2</f>
        <v>0</v>
      </c>
      <c r="I23" s="44">
        <f>SUM(G23:H23)</f>
        <v>0</v>
      </c>
      <c r="J23" s="42">
        <f>[3]Sheet7!O2</f>
        <v>2</v>
      </c>
      <c r="K23" s="43">
        <f>[3]Sheet8!O2</f>
        <v>21</v>
      </c>
      <c r="L23" s="44">
        <f>SUM(J23:K23)</f>
        <v>23</v>
      </c>
    </row>
    <row r="24" spans="1:12" x14ac:dyDescent="0.25">
      <c r="A24" s="5"/>
      <c r="B24" s="14" t="s">
        <v>31</v>
      </c>
      <c r="C24" s="36">
        <f t="shared" ref="C24:L24" si="12">C23/C4</f>
        <v>7.7519379844961239E-3</v>
      </c>
      <c r="D24" s="37">
        <f t="shared" si="12"/>
        <v>0</v>
      </c>
      <c r="E24" s="37">
        <f t="shared" si="12"/>
        <v>0</v>
      </c>
      <c r="F24" s="38">
        <f t="shared" si="12"/>
        <v>3.968253968253968E-3</v>
      </c>
      <c r="G24" s="36">
        <f t="shared" si="12"/>
        <v>0</v>
      </c>
      <c r="H24" s="37">
        <f t="shared" si="12"/>
        <v>0</v>
      </c>
      <c r="I24" s="38">
        <f t="shared" si="12"/>
        <v>0</v>
      </c>
      <c r="J24" s="36">
        <f t="shared" si="12"/>
        <v>3.8461538461538464E-2</v>
      </c>
      <c r="K24" s="37">
        <f t="shared" si="12"/>
        <v>0.3559322033898305</v>
      </c>
      <c r="L24" s="38">
        <f t="shared" si="12"/>
        <v>0.2072072072072072</v>
      </c>
    </row>
    <row r="25" spans="1:12" x14ac:dyDescent="0.25">
      <c r="A25" s="5"/>
      <c r="B25" s="12" t="s">
        <v>32</v>
      </c>
      <c r="C25" s="24">
        <v>53</v>
      </c>
      <c r="D25" s="51">
        <v>0</v>
      </c>
      <c r="E25" s="51">
        <v>0</v>
      </c>
      <c r="F25" s="52">
        <f>SUM(C25:E25)</f>
        <v>53</v>
      </c>
      <c r="G25" s="24">
        <v>3</v>
      </c>
      <c r="H25" s="51">
        <v>0</v>
      </c>
      <c r="I25" s="52">
        <f>SUM(G25:H25)</f>
        <v>3</v>
      </c>
      <c r="J25" s="24">
        <v>24</v>
      </c>
      <c r="K25" s="51">
        <v>0</v>
      </c>
      <c r="L25" s="52">
        <f>SUM(J25:K25)</f>
        <v>24</v>
      </c>
    </row>
    <row r="26" spans="1:12" x14ac:dyDescent="0.25">
      <c r="A26" s="5"/>
      <c r="B26" s="13" t="s">
        <v>33</v>
      </c>
      <c r="C26" s="42">
        <f>[3]Sheet3!P2</f>
        <v>80</v>
      </c>
      <c r="D26" s="43">
        <f>[3]Sheet4!P2</f>
        <v>0</v>
      </c>
      <c r="E26" s="43">
        <f>[3]Sheet2!P2</f>
        <v>0</v>
      </c>
      <c r="F26" s="44">
        <f>SUM(C26:E26)</f>
        <v>80</v>
      </c>
      <c r="G26" s="42">
        <f>[3]Sheet6!P2</f>
        <v>3</v>
      </c>
      <c r="H26" s="43">
        <f>[3]Sheet5!P2</f>
        <v>0</v>
      </c>
      <c r="I26" s="44">
        <f>SUM(G26:H26)</f>
        <v>3</v>
      </c>
      <c r="J26" s="42">
        <f>[3]Sheet7!P2</f>
        <v>29</v>
      </c>
      <c r="K26" s="43">
        <f>[3]Sheet8!P2</f>
        <v>0</v>
      </c>
      <c r="L26" s="44">
        <f>SUM(J26:K26)</f>
        <v>29</v>
      </c>
    </row>
    <row r="27" spans="1:12" x14ac:dyDescent="0.25">
      <c r="B27" s="13" t="s">
        <v>34</v>
      </c>
      <c r="C27" s="53">
        <f t="shared" ref="C27:L27" si="13">C26/C4</f>
        <v>0.62015503875968991</v>
      </c>
      <c r="D27" s="54">
        <f t="shared" si="13"/>
        <v>0</v>
      </c>
      <c r="E27" s="54">
        <f t="shared" si="13"/>
        <v>0</v>
      </c>
      <c r="F27" s="55">
        <f t="shared" si="13"/>
        <v>0.31746031746031744</v>
      </c>
      <c r="G27" s="53">
        <f t="shared" si="13"/>
        <v>0.1875</v>
      </c>
      <c r="H27" s="54">
        <f t="shared" si="13"/>
        <v>0</v>
      </c>
      <c r="I27" s="55">
        <f t="shared" si="13"/>
        <v>0.13043478260869565</v>
      </c>
      <c r="J27" s="53">
        <f t="shared" si="13"/>
        <v>0.55769230769230771</v>
      </c>
      <c r="K27" s="54">
        <f t="shared" si="13"/>
        <v>0</v>
      </c>
      <c r="L27" s="55">
        <f t="shared" si="13"/>
        <v>0.26126126126126126</v>
      </c>
    </row>
    <row r="28" spans="1:12" x14ac:dyDescent="0.25">
      <c r="A28" s="5"/>
      <c r="B28" s="12" t="s">
        <v>35</v>
      </c>
      <c r="C28" s="24">
        <v>2</v>
      </c>
      <c r="D28" s="51">
        <v>3</v>
      </c>
      <c r="E28" s="51">
        <v>2</v>
      </c>
      <c r="F28" s="52">
        <f>SUM(C28:E28)</f>
        <v>7</v>
      </c>
      <c r="G28" s="24">
        <v>0</v>
      </c>
      <c r="H28" s="51">
        <v>0</v>
      </c>
      <c r="I28" s="52">
        <f>SUM(G28:H28)</f>
        <v>0</v>
      </c>
      <c r="J28" s="24">
        <v>0</v>
      </c>
      <c r="K28" s="51">
        <v>3</v>
      </c>
      <c r="L28" s="52">
        <f>SUM(J28:K28)</f>
        <v>3</v>
      </c>
    </row>
    <row r="29" spans="1:12" x14ac:dyDescent="0.25">
      <c r="A29" s="5"/>
      <c r="B29" s="13" t="s">
        <v>36</v>
      </c>
      <c r="C29" s="42">
        <f>[3]Sheet3!Q2</f>
        <v>7</v>
      </c>
      <c r="D29" s="43">
        <f>[3]Sheet4!Q2</f>
        <v>43</v>
      </c>
      <c r="E29" s="43">
        <f>[3]Sheet2!Q2</f>
        <v>9</v>
      </c>
      <c r="F29" s="44">
        <f>SUM(C29:E29)</f>
        <v>59</v>
      </c>
      <c r="G29" s="42">
        <f>[3]Sheet6!Q2</f>
        <v>0</v>
      </c>
      <c r="H29" s="43">
        <f>[3]Sheet5!Q2</f>
        <v>0</v>
      </c>
      <c r="I29" s="44">
        <f>SUM(G29:H29)</f>
        <v>0</v>
      </c>
      <c r="J29" s="42">
        <f>[3]Sheet7!W2</f>
        <v>0</v>
      </c>
      <c r="K29" s="43">
        <f>[3]Sheet8!Q2</f>
        <v>10</v>
      </c>
      <c r="L29" s="44">
        <f>SUM(J29:K29)</f>
        <v>10</v>
      </c>
    </row>
    <row r="30" spans="1:12" ht="15.75" thickBot="1" x14ac:dyDescent="0.3">
      <c r="A30" s="5"/>
      <c r="B30" s="16" t="s">
        <v>37</v>
      </c>
      <c r="C30" s="50">
        <f t="shared" ref="C30:L30" si="14">C29/C4</f>
        <v>5.4263565891472867E-2</v>
      </c>
      <c r="D30" s="48">
        <f t="shared" si="14"/>
        <v>1</v>
      </c>
      <c r="E30" s="48">
        <f t="shared" si="14"/>
        <v>0.1125</v>
      </c>
      <c r="F30" s="49">
        <f t="shared" si="14"/>
        <v>0.23412698412698413</v>
      </c>
      <c r="G30" s="50">
        <f t="shared" si="14"/>
        <v>0</v>
      </c>
      <c r="H30" s="48">
        <f t="shared" si="14"/>
        <v>0</v>
      </c>
      <c r="I30" s="49">
        <f t="shared" si="14"/>
        <v>0</v>
      </c>
      <c r="J30" s="50">
        <f t="shared" si="14"/>
        <v>0</v>
      </c>
      <c r="K30" s="48">
        <f t="shared" si="14"/>
        <v>0.16949152542372881</v>
      </c>
      <c r="L30" s="49">
        <f t="shared" si="14"/>
        <v>9.0090090090090086E-2</v>
      </c>
    </row>
    <row r="31" spans="1:12" x14ac:dyDescent="0.25">
      <c r="A31" s="5" t="s">
        <v>46</v>
      </c>
      <c r="B31" s="56" t="s">
        <v>47</v>
      </c>
      <c r="C31" s="27">
        <v>118</v>
      </c>
      <c r="D31" s="57"/>
      <c r="E31" s="19"/>
      <c r="F31" s="58"/>
      <c r="G31" s="27">
        <v>37</v>
      </c>
      <c r="H31" s="57"/>
      <c r="I31" s="58"/>
      <c r="J31" s="27">
        <v>57</v>
      </c>
      <c r="K31" s="57"/>
      <c r="L31" s="59"/>
    </row>
    <row r="32" spans="1:12" x14ac:dyDescent="0.25">
      <c r="B32" s="60" t="s">
        <v>32</v>
      </c>
      <c r="C32" s="61">
        <v>46</v>
      </c>
      <c r="D32" s="62"/>
      <c r="E32" s="21"/>
      <c r="F32" s="63"/>
      <c r="G32" s="61">
        <v>5</v>
      </c>
      <c r="H32" s="62"/>
      <c r="I32" s="63"/>
      <c r="J32" s="61">
        <v>18</v>
      </c>
      <c r="K32" s="62"/>
      <c r="L32" s="28"/>
    </row>
    <row r="33" spans="2:12" x14ac:dyDescent="0.25">
      <c r="B33" s="60" t="s">
        <v>48</v>
      </c>
      <c r="C33" s="61">
        <v>17</v>
      </c>
      <c r="D33" s="62"/>
      <c r="E33" s="21"/>
      <c r="F33" s="63"/>
      <c r="G33" s="61">
        <v>3</v>
      </c>
      <c r="H33" s="62"/>
      <c r="I33" s="63"/>
      <c r="J33" s="61">
        <v>9</v>
      </c>
      <c r="K33" s="62"/>
      <c r="L33" s="28"/>
    </row>
    <row r="34" spans="2:12" ht="15.75" thickBot="1" x14ac:dyDescent="0.3">
      <c r="B34" s="64" t="s">
        <v>49</v>
      </c>
      <c r="C34" s="65">
        <v>2</v>
      </c>
      <c r="D34" s="62"/>
      <c r="E34" s="21"/>
      <c r="F34" s="63"/>
      <c r="G34" s="65">
        <v>1</v>
      </c>
      <c r="H34" s="62"/>
      <c r="I34" s="63"/>
      <c r="J34" s="65">
        <v>2</v>
      </c>
      <c r="K34" s="62"/>
      <c r="L34" s="28"/>
    </row>
    <row r="35" spans="2:12" x14ac:dyDescent="0.25">
      <c r="B35" s="18" t="s">
        <v>50</v>
      </c>
      <c r="C35" s="66">
        <v>5</v>
      </c>
      <c r="D35" s="21"/>
      <c r="F35" s="2"/>
      <c r="G35" s="67">
        <v>2</v>
      </c>
      <c r="J35" s="68">
        <v>4</v>
      </c>
    </row>
    <row r="36" spans="2:12" ht="15.75" thickBot="1" x14ac:dyDescent="0.3">
      <c r="B36" s="64" t="s">
        <v>51</v>
      </c>
      <c r="C36" s="69">
        <v>5</v>
      </c>
      <c r="F36" s="2"/>
      <c r="G36" s="70">
        <v>1</v>
      </c>
      <c r="J36" s="71">
        <v>4</v>
      </c>
    </row>
  </sheetData>
  <mergeCells count="4">
    <mergeCell ref="B2:B3"/>
    <mergeCell ref="C2:F2"/>
    <mergeCell ref="G2:I2"/>
    <mergeCell ref="J2:L2"/>
  </mergeCells>
  <pageMargins left="0.7" right="0.7" top="0.75" bottom="0.75" header="0.3" footer="0.3"/>
  <ignoredErrors>
    <ignoredError sqref="F6:L29" formula="1"/>
  </ignoredErrors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J2" sqref="J2"/>
    </sheetView>
  </sheetViews>
  <sheetFormatPr defaultRowHeight="15" x14ac:dyDescent="0.25"/>
  <cols>
    <col min="1" max="1" width="4" customWidth="1"/>
    <col min="2" max="2" width="32.5703125" bestFit="1" customWidth="1"/>
    <col min="3" max="3" width="28.5703125" customWidth="1"/>
    <col min="5" max="5" width="28.5703125" customWidth="1"/>
    <col min="7" max="7" width="28.5703125" customWidth="1"/>
  </cols>
  <sheetData>
    <row r="1" spans="1:8" ht="16.5" thickBot="1" x14ac:dyDescent="0.3">
      <c r="A1" s="1"/>
      <c r="D1" s="2"/>
    </row>
    <row r="2" spans="1:8" x14ac:dyDescent="0.25">
      <c r="B2" s="345" t="s">
        <v>60</v>
      </c>
      <c r="C2" s="337" t="s">
        <v>1</v>
      </c>
      <c r="D2" s="338"/>
      <c r="E2" s="337" t="s">
        <v>2</v>
      </c>
      <c r="F2" s="338"/>
      <c r="G2" s="337" t="s">
        <v>3</v>
      </c>
      <c r="H2" s="338"/>
    </row>
    <row r="3" spans="1:8" ht="15.75" thickBot="1" x14ac:dyDescent="0.3">
      <c r="B3" s="346"/>
      <c r="C3" s="3" t="s">
        <v>61</v>
      </c>
      <c r="D3" s="4" t="s">
        <v>5</v>
      </c>
      <c r="E3" s="3" t="s">
        <v>62</v>
      </c>
      <c r="F3" s="4" t="s">
        <v>5</v>
      </c>
      <c r="G3" s="3" t="s">
        <v>63</v>
      </c>
      <c r="H3" s="4" t="s">
        <v>5</v>
      </c>
    </row>
    <row r="4" spans="1:8" x14ac:dyDescent="0.25">
      <c r="A4" s="5" t="s">
        <v>8</v>
      </c>
      <c r="B4" s="6" t="s">
        <v>9</v>
      </c>
      <c r="C4" s="30">
        <f>[4]Sheet2!J2</f>
        <v>203</v>
      </c>
      <c r="D4" s="32">
        <f>SUM(C4:C4)</f>
        <v>203</v>
      </c>
      <c r="E4" s="30">
        <f>[4]Sheet3!J2</f>
        <v>195</v>
      </c>
      <c r="F4" s="32">
        <f>SUM(E4:E4)</f>
        <v>195</v>
      </c>
      <c r="G4" s="30">
        <f>[4]Sheet4!J2</f>
        <v>224</v>
      </c>
      <c r="H4" s="32">
        <f>SUM(G4:G4)</f>
        <v>224</v>
      </c>
    </row>
    <row r="5" spans="1:8" x14ac:dyDescent="0.25">
      <c r="A5" s="5"/>
      <c r="B5" s="8" t="s">
        <v>45</v>
      </c>
      <c r="C5" s="33">
        <f>[4]Sheet2!K2</f>
        <v>12</v>
      </c>
      <c r="D5" s="35">
        <f>SUM(C5:C5)</f>
        <v>12</v>
      </c>
      <c r="E5" s="33">
        <f>[4]Sheet3!K2</f>
        <v>21</v>
      </c>
      <c r="F5" s="35">
        <f>SUM(E5:E5)</f>
        <v>21</v>
      </c>
      <c r="G5" s="33">
        <f>[4]Sheet4!K2</f>
        <v>5</v>
      </c>
      <c r="H5" s="35">
        <f>SUM(G5:G5)</f>
        <v>5</v>
      </c>
    </row>
    <row r="6" spans="1:8" x14ac:dyDescent="0.25">
      <c r="A6" s="5"/>
      <c r="B6" s="10" t="s">
        <v>11</v>
      </c>
      <c r="C6" s="36">
        <f>C5/C4</f>
        <v>5.9113300492610835E-2</v>
      </c>
      <c r="D6" s="38">
        <f t="shared" ref="D6" si="0">D5/D4</f>
        <v>5.9113300492610835E-2</v>
      </c>
      <c r="E6" s="36">
        <f>E5/E4</f>
        <v>0.1076923076923077</v>
      </c>
      <c r="F6" s="38">
        <f t="shared" ref="F6" si="1">F5/F4</f>
        <v>0.1076923076923077</v>
      </c>
      <c r="G6" s="36">
        <f>G5/G4</f>
        <v>2.2321428571428572E-2</v>
      </c>
      <c r="H6" s="38">
        <f t="shared" ref="H6" si="2">H5/H4</f>
        <v>2.2321428571428572E-2</v>
      </c>
    </row>
    <row r="7" spans="1:8" x14ac:dyDescent="0.25">
      <c r="A7" s="5"/>
      <c r="B7" s="12" t="s">
        <v>12</v>
      </c>
      <c r="C7" s="33">
        <f>C4-C9</f>
        <v>203</v>
      </c>
      <c r="D7" s="35">
        <f>SUM(C7:C7)</f>
        <v>203</v>
      </c>
      <c r="E7" s="33">
        <f>E4-E9</f>
        <v>195</v>
      </c>
      <c r="F7" s="35">
        <f>SUM(E7:E7)</f>
        <v>195</v>
      </c>
      <c r="G7" s="33">
        <f>G4-G9</f>
        <v>224</v>
      </c>
      <c r="H7" s="35">
        <f>SUM(G7:G7)</f>
        <v>224</v>
      </c>
    </row>
    <row r="8" spans="1:8" x14ac:dyDescent="0.25">
      <c r="A8" s="5"/>
      <c r="B8" s="13" t="s">
        <v>13</v>
      </c>
      <c r="C8" s="36">
        <f>C7/C4</f>
        <v>1</v>
      </c>
      <c r="D8" s="38">
        <f t="shared" ref="D8" si="3">D7/D4</f>
        <v>1</v>
      </c>
      <c r="E8" s="36">
        <f>E7/E4</f>
        <v>1</v>
      </c>
      <c r="F8" s="38">
        <f t="shared" ref="F8" si="4">F7/F4</f>
        <v>1</v>
      </c>
      <c r="G8" s="36">
        <f>G7/G4</f>
        <v>1</v>
      </c>
      <c r="H8" s="38">
        <f t="shared" ref="H8" si="5">H7/H4</f>
        <v>1</v>
      </c>
    </row>
    <row r="9" spans="1:8" x14ac:dyDescent="0.25">
      <c r="A9" s="5"/>
      <c r="B9" s="12" t="s">
        <v>14</v>
      </c>
      <c r="C9" s="33">
        <f>[4]Sheet2!L2</f>
        <v>0</v>
      </c>
      <c r="D9" s="35">
        <f>SUM(C9:C9)</f>
        <v>0</v>
      </c>
      <c r="E9" s="33">
        <f>[4]Sheet3!L2</f>
        <v>0</v>
      </c>
      <c r="F9" s="35">
        <f>SUM(E9:E9)</f>
        <v>0</v>
      </c>
      <c r="G9" s="33">
        <f>[4]Sheet4!L2</f>
        <v>0</v>
      </c>
      <c r="H9" s="35">
        <f>SUM(G9:G9)</f>
        <v>0</v>
      </c>
    </row>
    <row r="10" spans="1:8" x14ac:dyDescent="0.25">
      <c r="A10" s="5"/>
      <c r="B10" s="14" t="s">
        <v>15</v>
      </c>
      <c r="C10" s="36">
        <f>C9/C4</f>
        <v>0</v>
      </c>
      <c r="D10" s="38">
        <f t="shared" ref="D10" si="6">D9/D4</f>
        <v>0</v>
      </c>
      <c r="E10" s="36">
        <f>E9/E4</f>
        <v>0</v>
      </c>
      <c r="F10" s="38">
        <f t="shared" ref="F10" si="7">F9/F4</f>
        <v>0</v>
      </c>
      <c r="G10" s="36">
        <f>G9/G4</f>
        <v>0</v>
      </c>
      <c r="H10" s="38">
        <f t="shared" ref="H10" si="8">H9/H4</f>
        <v>0</v>
      </c>
    </row>
    <row r="11" spans="1:8" x14ac:dyDescent="0.25">
      <c r="A11" s="5"/>
      <c r="B11" s="12" t="s">
        <v>16</v>
      </c>
      <c r="C11" s="15">
        <v>3</v>
      </c>
      <c r="D11" s="35">
        <f>AVERAGE(C11:C11)</f>
        <v>3</v>
      </c>
      <c r="E11" s="15">
        <v>3</v>
      </c>
      <c r="F11" s="35">
        <f>AVERAGE(E11:E11)</f>
        <v>3</v>
      </c>
      <c r="G11" s="15">
        <v>3</v>
      </c>
      <c r="H11" s="35">
        <f>AVERAGE(G11:G11)</f>
        <v>3</v>
      </c>
    </row>
    <row r="12" spans="1:8" ht="15.75" thickBot="1" x14ac:dyDescent="0.3">
      <c r="A12" s="5"/>
      <c r="B12" s="16" t="s">
        <v>17</v>
      </c>
      <c r="C12" s="17">
        <v>4</v>
      </c>
      <c r="D12" s="35">
        <f>AVERAGE(C12:C12)</f>
        <v>4</v>
      </c>
      <c r="E12" s="17">
        <v>4</v>
      </c>
      <c r="F12" s="35">
        <f>AVERAGE(E12:E12)</f>
        <v>4</v>
      </c>
      <c r="G12" s="17">
        <v>4</v>
      </c>
      <c r="H12" s="35">
        <f>AVERAGE(G12:G12)</f>
        <v>4</v>
      </c>
    </row>
    <row r="13" spans="1:8" x14ac:dyDescent="0.25">
      <c r="A13" s="5" t="s">
        <v>18</v>
      </c>
      <c r="B13" s="18" t="s">
        <v>19</v>
      </c>
      <c r="C13" s="19">
        <v>2</v>
      </c>
      <c r="D13" s="32">
        <f>SUM(C13:C13)</f>
        <v>2</v>
      </c>
      <c r="E13" s="19">
        <v>4</v>
      </c>
      <c r="F13" s="32">
        <f>SUM(E13:E13)</f>
        <v>4</v>
      </c>
      <c r="G13" s="19">
        <v>2</v>
      </c>
      <c r="H13" s="32">
        <f>SUM(G13:G13)</f>
        <v>2</v>
      </c>
    </row>
    <row r="14" spans="1:8" x14ac:dyDescent="0.25">
      <c r="A14" s="5"/>
      <c r="B14" s="13" t="s">
        <v>20</v>
      </c>
      <c r="C14" s="42">
        <f>[4]Sheet2!M2</f>
        <v>42</v>
      </c>
      <c r="D14" s="44">
        <f>SUM(C14:C14)</f>
        <v>42</v>
      </c>
      <c r="E14" s="42">
        <f>[4]Sheet3!M2</f>
        <v>31</v>
      </c>
      <c r="F14" s="44">
        <f>SUM(E14:E14)</f>
        <v>31</v>
      </c>
      <c r="G14" s="42">
        <f>[4]Sheet4!M2</f>
        <v>46</v>
      </c>
      <c r="H14" s="44">
        <f>SUM(G14:G14)</f>
        <v>46</v>
      </c>
    </row>
    <row r="15" spans="1:8" x14ac:dyDescent="0.25">
      <c r="A15" s="5"/>
      <c r="B15" s="14" t="s">
        <v>21</v>
      </c>
      <c r="C15" s="36">
        <f t="shared" ref="C15:H15" si="9">C14/C4</f>
        <v>0.20689655172413793</v>
      </c>
      <c r="D15" s="38">
        <f t="shared" si="9"/>
        <v>0.20689655172413793</v>
      </c>
      <c r="E15" s="36">
        <f t="shared" si="9"/>
        <v>0.15897435897435896</v>
      </c>
      <c r="F15" s="38">
        <f t="shared" si="9"/>
        <v>0.15897435897435896</v>
      </c>
      <c r="G15" s="36">
        <f t="shared" si="9"/>
        <v>0.20535714285714285</v>
      </c>
      <c r="H15" s="38">
        <f t="shared" si="9"/>
        <v>0.20535714285714285</v>
      </c>
    </row>
    <row r="16" spans="1:8" x14ac:dyDescent="0.25">
      <c r="A16" s="5"/>
      <c r="B16" s="13" t="s">
        <v>22</v>
      </c>
      <c r="C16" s="21">
        <v>0</v>
      </c>
      <c r="D16" s="44">
        <f>SUM(C16:C16)</f>
        <v>0</v>
      </c>
      <c r="E16" s="21">
        <v>0</v>
      </c>
      <c r="F16" s="44">
        <f>SUM(E16:E16)</f>
        <v>0</v>
      </c>
      <c r="G16" s="21">
        <v>0</v>
      </c>
      <c r="H16" s="44">
        <f>SUM(G16:G16)</f>
        <v>0</v>
      </c>
    </row>
    <row r="17" spans="1:8" x14ac:dyDescent="0.25">
      <c r="B17" s="13" t="s">
        <v>23</v>
      </c>
      <c r="C17" s="21">
        <v>0</v>
      </c>
      <c r="D17" s="44">
        <f>SUM(C17:C17)</f>
        <v>0</v>
      </c>
      <c r="E17" s="21">
        <v>0</v>
      </c>
      <c r="F17" s="44">
        <f>SUM(E17:E17)</f>
        <v>0</v>
      </c>
      <c r="G17" s="21">
        <v>0</v>
      </c>
      <c r="H17" s="44">
        <f>SUM(G17:G17)</f>
        <v>0</v>
      </c>
    </row>
    <row r="18" spans="1:8" ht="15.75" thickBot="1" x14ac:dyDescent="0.3">
      <c r="A18" s="5"/>
      <c r="B18" s="13" t="s">
        <v>24</v>
      </c>
      <c r="C18" s="47">
        <f t="shared" ref="C18:H18" si="10">C17/C4</f>
        <v>0</v>
      </c>
      <c r="D18" s="49">
        <f t="shared" si="10"/>
        <v>0</v>
      </c>
      <c r="E18" s="50">
        <f t="shared" si="10"/>
        <v>0</v>
      </c>
      <c r="F18" s="49">
        <f t="shared" si="10"/>
        <v>0</v>
      </c>
      <c r="G18" s="50">
        <f t="shared" si="10"/>
        <v>0</v>
      </c>
      <c r="H18" s="49">
        <f t="shared" si="10"/>
        <v>0</v>
      </c>
    </row>
    <row r="19" spans="1:8" x14ac:dyDescent="0.25">
      <c r="A19" s="5" t="s">
        <v>25</v>
      </c>
      <c r="B19" s="18" t="s">
        <v>26</v>
      </c>
      <c r="C19" s="21">
        <v>25</v>
      </c>
      <c r="D19" s="44">
        <f>SUM(C19:C19)</f>
        <v>25</v>
      </c>
      <c r="E19" s="21">
        <v>21</v>
      </c>
      <c r="F19" s="44">
        <f>SUM(E19:E19)</f>
        <v>21</v>
      </c>
      <c r="G19" s="21">
        <v>16</v>
      </c>
      <c r="H19" s="44">
        <f>SUM(G19:G19)</f>
        <v>16</v>
      </c>
    </row>
    <row r="20" spans="1:8" x14ac:dyDescent="0.25">
      <c r="A20" s="5"/>
      <c r="B20" s="13" t="s">
        <v>27</v>
      </c>
      <c r="C20" s="42">
        <f>[4]Sheet2!N2</f>
        <v>47</v>
      </c>
      <c r="D20" s="44">
        <f>SUM(C20:C20)</f>
        <v>47</v>
      </c>
      <c r="E20" s="42">
        <f>[4]Sheet3!N2</f>
        <v>43</v>
      </c>
      <c r="F20" s="44">
        <f>SUM(E20:E20)</f>
        <v>43</v>
      </c>
      <c r="G20" s="42">
        <f>[4]Sheet4!N2</f>
        <v>32</v>
      </c>
      <c r="H20" s="44">
        <f>SUM(G20:G20)</f>
        <v>32</v>
      </c>
    </row>
    <row r="21" spans="1:8" x14ac:dyDescent="0.25">
      <c r="A21" s="5"/>
      <c r="B21" s="14" t="s">
        <v>28</v>
      </c>
      <c r="C21" s="36">
        <f t="shared" ref="C21:H21" si="11">C20/C4</f>
        <v>0.23152709359605911</v>
      </c>
      <c r="D21" s="38">
        <f t="shared" si="11"/>
        <v>0.23152709359605911</v>
      </c>
      <c r="E21" s="36">
        <f t="shared" si="11"/>
        <v>0.22051282051282051</v>
      </c>
      <c r="F21" s="38">
        <f t="shared" si="11"/>
        <v>0.22051282051282051</v>
      </c>
      <c r="G21" s="36">
        <f t="shared" si="11"/>
        <v>0.14285714285714285</v>
      </c>
      <c r="H21" s="38">
        <f t="shared" si="11"/>
        <v>0.14285714285714285</v>
      </c>
    </row>
    <row r="22" spans="1:8" x14ac:dyDescent="0.25">
      <c r="A22" s="5"/>
      <c r="B22" s="12" t="s">
        <v>29</v>
      </c>
      <c r="C22" s="15">
        <v>1</v>
      </c>
      <c r="D22" s="44">
        <f>SUM(C22:C22)</f>
        <v>1</v>
      </c>
      <c r="E22" s="15">
        <v>1</v>
      </c>
      <c r="F22" s="44">
        <f>SUM(E22:E22)</f>
        <v>1</v>
      </c>
      <c r="G22" s="15">
        <v>2</v>
      </c>
      <c r="H22" s="44">
        <f>SUM(G22:G22)</f>
        <v>2</v>
      </c>
    </row>
    <row r="23" spans="1:8" x14ac:dyDescent="0.25">
      <c r="A23" s="5"/>
      <c r="B23" s="13" t="s">
        <v>30</v>
      </c>
      <c r="C23" s="42">
        <f>[4]Sheet2!O2</f>
        <v>7</v>
      </c>
      <c r="D23" s="44">
        <f>SUM(C23:C23)</f>
        <v>7</v>
      </c>
      <c r="E23" s="42">
        <f>[4]Sheet3!O2</f>
        <v>10</v>
      </c>
      <c r="F23" s="44">
        <f>SUM(E23:E23)</f>
        <v>10</v>
      </c>
      <c r="G23" s="42">
        <f>[4]Sheet4!O2</f>
        <v>25</v>
      </c>
      <c r="H23" s="44">
        <f>SUM(G23:G23)</f>
        <v>25</v>
      </c>
    </row>
    <row r="24" spans="1:8" x14ac:dyDescent="0.25">
      <c r="A24" s="5"/>
      <c r="B24" s="14" t="s">
        <v>31</v>
      </c>
      <c r="C24" s="36">
        <f t="shared" ref="C24:H24" si="12">C23/C4</f>
        <v>3.4482758620689655E-2</v>
      </c>
      <c r="D24" s="38">
        <f t="shared" si="12"/>
        <v>3.4482758620689655E-2</v>
      </c>
      <c r="E24" s="36">
        <f t="shared" si="12"/>
        <v>5.128205128205128E-2</v>
      </c>
      <c r="F24" s="38">
        <f t="shared" si="12"/>
        <v>5.128205128205128E-2</v>
      </c>
      <c r="G24" s="36">
        <f t="shared" si="12"/>
        <v>0.11160714285714286</v>
      </c>
      <c r="H24" s="38">
        <f t="shared" si="12"/>
        <v>0.11160714285714286</v>
      </c>
    </row>
    <row r="25" spans="1:8" x14ac:dyDescent="0.25">
      <c r="A25" s="5"/>
      <c r="B25" s="12" t="s">
        <v>32</v>
      </c>
      <c r="C25" s="24">
        <v>24</v>
      </c>
      <c r="D25" s="52">
        <f>SUM(C25:C25)</f>
        <v>24</v>
      </c>
      <c r="E25" s="24">
        <v>23</v>
      </c>
      <c r="F25" s="52">
        <f>SUM(E25:E25)</f>
        <v>23</v>
      </c>
      <c r="G25" s="24">
        <v>15</v>
      </c>
      <c r="H25" s="52">
        <f>SUM(G25:G25)</f>
        <v>15</v>
      </c>
    </row>
    <row r="26" spans="1:8" x14ac:dyDescent="0.25">
      <c r="A26" s="5"/>
      <c r="B26" s="13" t="s">
        <v>33</v>
      </c>
      <c r="C26" s="42">
        <f>[4]Sheet2!P2</f>
        <v>72</v>
      </c>
      <c r="D26" s="44">
        <f>SUM(C26:C26)</f>
        <v>72</v>
      </c>
      <c r="E26" s="42">
        <f>[4]Sheet3!P2</f>
        <v>57</v>
      </c>
      <c r="F26" s="44">
        <f>SUM(E26:E26)</f>
        <v>57</v>
      </c>
      <c r="G26" s="42">
        <f>[4]Sheet4!P2</f>
        <v>61</v>
      </c>
      <c r="H26" s="44">
        <f>SUM(G26:G26)</f>
        <v>61</v>
      </c>
    </row>
    <row r="27" spans="1:8" x14ac:dyDescent="0.25">
      <c r="B27" s="13" t="s">
        <v>34</v>
      </c>
      <c r="C27" s="53">
        <f t="shared" ref="C27:H27" si="13">C26/C4</f>
        <v>0.35467980295566504</v>
      </c>
      <c r="D27" s="55">
        <f t="shared" si="13"/>
        <v>0.35467980295566504</v>
      </c>
      <c r="E27" s="53">
        <f t="shared" si="13"/>
        <v>0.29230769230769232</v>
      </c>
      <c r="F27" s="55">
        <f t="shared" si="13"/>
        <v>0.29230769230769232</v>
      </c>
      <c r="G27" s="53">
        <f t="shared" si="13"/>
        <v>0.27232142857142855</v>
      </c>
      <c r="H27" s="55">
        <f t="shared" si="13"/>
        <v>0.27232142857142855</v>
      </c>
    </row>
    <row r="28" spans="1:8" x14ac:dyDescent="0.25">
      <c r="A28" s="5"/>
      <c r="B28" s="12" t="s">
        <v>35</v>
      </c>
      <c r="C28" s="24">
        <v>3</v>
      </c>
      <c r="D28" s="52">
        <f>SUM(C28:C28)</f>
        <v>3</v>
      </c>
      <c r="E28" s="24">
        <v>5</v>
      </c>
      <c r="F28" s="52">
        <f>SUM(E28:E28)</f>
        <v>5</v>
      </c>
      <c r="G28" s="24">
        <v>6</v>
      </c>
      <c r="H28" s="52">
        <f>SUM(G28:G28)</f>
        <v>6</v>
      </c>
    </row>
    <row r="29" spans="1:8" x14ac:dyDescent="0.25">
      <c r="A29" s="5"/>
      <c r="B29" s="13" t="s">
        <v>36</v>
      </c>
      <c r="C29" s="42">
        <f>[4]Sheet2!Q2</f>
        <v>9</v>
      </c>
      <c r="D29" s="44">
        <f>SUM(C29:C29)</f>
        <v>9</v>
      </c>
      <c r="E29" s="42">
        <f>[4]Sheet3!Q2</f>
        <v>28</v>
      </c>
      <c r="F29" s="44">
        <f>SUM(E29:E29)</f>
        <v>28</v>
      </c>
      <c r="G29" s="42">
        <f>[4]Sheet4!Q2</f>
        <v>21</v>
      </c>
      <c r="H29" s="44">
        <f>SUM(G29:G29)</f>
        <v>21</v>
      </c>
    </row>
    <row r="30" spans="1:8" ht="15.75" thickBot="1" x14ac:dyDescent="0.3">
      <c r="A30" s="5"/>
      <c r="B30" s="16" t="s">
        <v>37</v>
      </c>
      <c r="C30" s="50">
        <f t="shared" ref="C30:H30" si="14">C29/C4</f>
        <v>4.4334975369458129E-2</v>
      </c>
      <c r="D30" s="49">
        <f t="shared" si="14"/>
        <v>4.4334975369458129E-2</v>
      </c>
      <c r="E30" s="50">
        <f t="shared" si="14"/>
        <v>0.14358974358974358</v>
      </c>
      <c r="F30" s="49">
        <f t="shared" si="14"/>
        <v>0.14358974358974358</v>
      </c>
      <c r="G30" s="50">
        <f t="shared" si="14"/>
        <v>9.375E-2</v>
      </c>
      <c r="H30" s="49">
        <f t="shared" si="14"/>
        <v>9.375E-2</v>
      </c>
    </row>
    <row r="31" spans="1:8" x14ac:dyDescent="0.25">
      <c r="A31" s="5" t="s">
        <v>46</v>
      </c>
      <c r="B31" s="56" t="s">
        <v>47</v>
      </c>
      <c r="C31" s="73">
        <v>102</v>
      </c>
      <c r="D31" s="58"/>
      <c r="E31" s="73">
        <v>97</v>
      </c>
      <c r="F31" s="58"/>
      <c r="G31" s="73">
        <v>56</v>
      </c>
      <c r="H31" s="59"/>
    </row>
    <row r="32" spans="1:8" x14ac:dyDescent="0.25">
      <c r="B32" s="60" t="s">
        <v>32</v>
      </c>
      <c r="C32" s="74">
        <v>40</v>
      </c>
      <c r="D32" s="63"/>
      <c r="E32" s="74">
        <v>34</v>
      </c>
      <c r="F32" s="63"/>
      <c r="G32" s="74">
        <v>22</v>
      </c>
      <c r="H32" s="28"/>
    </row>
    <row r="33" spans="2:8" x14ac:dyDescent="0.25">
      <c r="B33" s="60" t="s">
        <v>48</v>
      </c>
      <c r="C33" s="74">
        <v>11</v>
      </c>
      <c r="D33" s="63"/>
      <c r="E33" s="74">
        <v>15</v>
      </c>
      <c r="F33" s="63"/>
      <c r="G33" s="74">
        <v>3</v>
      </c>
      <c r="H33" s="28"/>
    </row>
    <row r="34" spans="2:8" ht="15.75" thickBot="1" x14ac:dyDescent="0.3">
      <c r="B34" s="64" t="s">
        <v>49</v>
      </c>
      <c r="C34" s="75">
        <v>2</v>
      </c>
      <c r="D34" s="63"/>
      <c r="E34" s="75">
        <v>2</v>
      </c>
      <c r="F34" s="63"/>
      <c r="G34" s="75">
        <v>0</v>
      </c>
      <c r="H34" s="28"/>
    </row>
    <row r="35" spans="2:8" x14ac:dyDescent="0.25">
      <c r="B35" s="18" t="s">
        <v>50</v>
      </c>
      <c r="C35" s="66">
        <v>3</v>
      </c>
      <c r="D35" s="2"/>
      <c r="E35" s="67">
        <v>3</v>
      </c>
      <c r="G35" s="68">
        <v>3</v>
      </c>
    </row>
    <row r="36" spans="2:8" ht="15.75" thickBot="1" x14ac:dyDescent="0.3">
      <c r="B36" s="64" t="s">
        <v>51</v>
      </c>
      <c r="C36" s="69">
        <v>3</v>
      </c>
      <c r="D36" s="2"/>
      <c r="E36" s="70">
        <v>3</v>
      </c>
      <c r="G36" s="71">
        <v>3</v>
      </c>
    </row>
  </sheetData>
  <mergeCells count="4">
    <mergeCell ref="B2:B3"/>
    <mergeCell ref="C2:D2"/>
    <mergeCell ref="E2:F2"/>
    <mergeCell ref="G2:H2"/>
  </mergeCells>
  <pageMargins left="0.7" right="0.7" top="0.75" bottom="0.75" header="0.3" footer="0.3"/>
  <ignoredErrors>
    <ignoredError sqref="E4:H29 D6:D27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activeCell="J2" sqref="J2"/>
    </sheetView>
  </sheetViews>
  <sheetFormatPr defaultRowHeight="15" x14ac:dyDescent="0.25"/>
  <cols>
    <col min="1" max="1" width="4" customWidth="1"/>
    <col min="2" max="2" width="32.5703125" bestFit="1" customWidth="1"/>
    <col min="3" max="3" width="28.5703125" customWidth="1"/>
    <col min="5" max="5" width="28.5703125" customWidth="1"/>
    <col min="7" max="7" width="28.5703125" customWidth="1"/>
  </cols>
  <sheetData>
    <row r="1" spans="1:8" ht="16.5" thickBot="1" x14ac:dyDescent="0.3">
      <c r="A1" s="1"/>
      <c r="D1" s="2"/>
    </row>
    <row r="2" spans="1:8" x14ac:dyDescent="0.25">
      <c r="B2" s="343" t="s">
        <v>87</v>
      </c>
      <c r="C2" s="337" t="s">
        <v>1</v>
      </c>
      <c r="D2" s="338"/>
      <c r="E2" s="337" t="s">
        <v>2</v>
      </c>
      <c r="F2" s="338"/>
      <c r="G2" s="337" t="s">
        <v>3</v>
      </c>
      <c r="H2" s="338"/>
    </row>
    <row r="3" spans="1:8" ht="15.75" thickBot="1" x14ac:dyDescent="0.3">
      <c r="B3" s="344"/>
      <c r="C3" s="3" t="s">
        <v>88</v>
      </c>
      <c r="D3" s="4" t="s">
        <v>5</v>
      </c>
      <c r="E3" s="3" t="s">
        <v>89</v>
      </c>
      <c r="F3" s="4" t="s">
        <v>5</v>
      </c>
      <c r="G3" s="3" t="s">
        <v>90</v>
      </c>
      <c r="H3" s="4" t="s">
        <v>5</v>
      </c>
    </row>
    <row r="4" spans="1:8" x14ac:dyDescent="0.25">
      <c r="A4" s="5" t="s">
        <v>8</v>
      </c>
      <c r="B4" s="6" t="s">
        <v>9</v>
      </c>
      <c r="C4" s="7">
        <f>[5]Sheet2!J1</f>
        <v>77</v>
      </c>
      <c r="D4" s="146">
        <f>SUM(C4:C4)</f>
        <v>77</v>
      </c>
      <c r="E4" s="7">
        <f>[5]Sheet3!J1</f>
        <v>99</v>
      </c>
      <c r="F4" s="146">
        <f>SUM(E4:E4)</f>
        <v>99</v>
      </c>
      <c r="G4" s="7">
        <f>[5]Sheet4!J1</f>
        <v>55</v>
      </c>
      <c r="H4" s="146">
        <f>SUM(G4:G4)</f>
        <v>55</v>
      </c>
    </row>
    <row r="5" spans="1:8" x14ac:dyDescent="0.25">
      <c r="A5" s="5"/>
      <c r="B5" s="8" t="s">
        <v>10</v>
      </c>
      <c r="C5" s="9">
        <f>[5]Sheet2!K1</f>
        <v>29</v>
      </c>
      <c r="D5" s="147">
        <f>SUM(C5:C5)</f>
        <v>29</v>
      </c>
      <c r="E5" s="9">
        <f>[5]Sheet3!K1</f>
        <v>41</v>
      </c>
      <c r="F5" s="147">
        <f>SUM(E5:E5)</f>
        <v>41</v>
      </c>
      <c r="G5" s="9">
        <f>[5]Sheet4!K1</f>
        <v>22</v>
      </c>
      <c r="H5" s="147">
        <f>SUM(G5:G5)</f>
        <v>22</v>
      </c>
    </row>
    <row r="6" spans="1:8" x14ac:dyDescent="0.25">
      <c r="A6" s="5"/>
      <c r="B6" s="10" t="s">
        <v>11</v>
      </c>
      <c r="C6" s="11">
        <f>C5/C4</f>
        <v>0.37662337662337664</v>
      </c>
      <c r="D6" s="148">
        <f t="shared" ref="D6" si="0">D5/D4</f>
        <v>0.37662337662337664</v>
      </c>
      <c r="E6" s="11">
        <f>E5/E4</f>
        <v>0.41414141414141414</v>
      </c>
      <c r="F6" s="148">
        <f t="shared" ref="F6" si="1">F5/F4</f>
        <v>0.41414141414141414</v>
      </c>
      <c r="G6" s="11">
        <f>G5/G4</f>
        <v>0.4</v>
      </c>
      <c r="H6" s="148">
        <f t="shared" ref="H6" si="2">H5/H4</f>
        <v>0.4</v>
      </c>
    </row>
    <row r="7" spans="1:8" x14ac:dyDescent="0.25">
      <c r="A7" s="5"/>
      <c r="B7" s="12" t="s">
        <v>12</v>
      </c>
      <c r="C7" s="9">
        <f>C4-C9</f>
        <v>77</v>
      </c>
      <c r="D7" s="147">
        <f>SUM(C7:C7)</f>
        <v>77</v>
      </c>
      <c r="E7" s="9">
        <f>E4-E9</f>
        <v>99</v>
      </c>
      <c r="F7" s="147">
        <f>SUM(E7:E7)</f>
        <v>99</v>
      </c>
      <c r="G7" s="9">
        <f>G4-G9</f>
        <v>55</v>
      </c>
      <c r="H7" s="147">
        <f>SUM(G7:G7)</f>
        <v>55</v>
      </c>
    </row>
    <row r="8" spans="1:8" x14ac:dyDescent="0.25">
      <c r="A8" s="5"/>
      <c r="B8" s="13" t="s">
        <v>13</v>
      </c>
      <c r="C8" s="11">
        <f>C7/C4</f>
        <v>1</v>
      </c>
      <c r="D8" s="148">
        <f t="shared" ref="D8" si="3">D7/D4</f>
        <v>1</v>
      </c>
      <c r="E8" s="11">
        <f>E7/E4</f>
        <v>1</v>
      </c>
      <c r="F8" s="148">
        <f t="shared" ref="F8" si="4">F7/F4</f>
        <v>1</v>
      </c>
      <c r="G8" s="11">
        <f>G7/G4</f>
        <v>1</v>
      </c>
      <c r="H8" s="148">
        <f t="shared" ref="H8" si="5">H7/H4</f>
        <v>1</v>
      </c>
    </row>
    <row r="9" spans="1:8" x14ac:dyDescent="0.25">
      <c r="A9" s="5"/>
      <c r="B9" s="12" t="s">
        <v>14</v>
      </c>
      <c r="C9" s="9">
        <f>[5]Sheet2!L1</f>
        <v>0</v>
      </c>
      <c r="D9" s="147">
        <f>SUM(C9:C9)</f>
        <v>0</v>
      </c>
      <c r="E9" s="9">
        <f>[5]Sheet3!L1</f>
        <v>0</v>
      </c>
      <c r="F9" s="147">
        <f>SUM(E9:E9)</f>
        <v>0</v>
      </c>
      <c r="G9" s="9">
        <f>[5]Sheet4!L1</f>
        <v>0</v>
      </c>
      <c r="H9" s="147">
        <f>SUM(G9:G9)</f>
        <v>0</v>
      </c>
    </row>
    <row r="10" spans="1:8" x14ac:dyDescent="0.25">
      <c r="A10" s="5"/>
      <c r="B10" s="14" t="s">
        <v>15</v>
      </c>
      <c r="C10" s="11">
        <f>C9/C4</f>
        <v>0</v>
      </c>
      <c r="D10" s="148">
        <f t="shared" ref="D10" si="6">D9/D4</f>
        <v>0</v>
      </c>
      <c r="E10" s="11">
        <f>E9/E4</f>
        <v>0</v>
      </c>
      <c r="F10" s="148">
        <f t="shared" ref="F10" si="7">F9/F4</f>
        <v>0</v>
      </c>
      <c r="G10" s="11">
        <f>G9/G4</f>
        <v>0</v>
      </c>
      <c r="H10" s="148">
        <f t="shared" ref="H10" si="8">H9/H4</f>
        <v>0</v>
      </c>
    </row>
    <row r="11" spans="1:8" x14ac:dyDescent="0.25">
      <c r="A11" s="5"/>
      <c r="B11" s="12" t="s">
        <v>16</v>
      </c>
      <c r="C11" s="15">
        <v>4</v>
      </c>
      <c r="D11" s="147">
        <f>AVERAGE(C11:C11)</f>
        <v>4</v>
      </c>
      <c r="E11" s="15">
        <v>4</v>
      </c>
      <c r="F11" s="147">
        <f>AVERAGE(E11:E11)</f>
        <v>4</v>
      </c>
      <c r="G11" s="15">
        <v>4</v>
      </c>
      <c r="H11" s="147">
        <f>AVERAGE(G11:G11)</f>
        <v>4</v>
      </c>
    </row>
    <row r="12" spans="1:8" ht="15.75" thickBot="1" x14ac:dyDescent="0.3">
      <c r="A12" s="5"/>
      <c r="B12" s="16" t="s">
        <v>17</v>
      </c>
      <c r="C12" s="17">
        <v>4</v>
      </c>
      <c r="D12" s="149">
        <f>AVERAGE(C12:C12)</f>
        <v>4</v>
      </c>
      <c r="E12" s="17">
        <v>4</v>
      </c>
      <c r="F12" s="149">
        <f>AVERAGE(E12:E12)</f>
        <v>4</v>
      </c>
      <c r="G12" s="17">
        <v>4</v>
      </c>
      <c r="H12" s="149">
        <f>AVERAGE(G12:G12)</f>
        <v>4</v>
      </c>
    </row>
    <row r="13" spans="1:8" x14ac:dyDescent="0.25">
      <c r="A13" s="5" t="s">
        <v>18</v>
      </c>
      <c r="B13" s="18" t="s">
        <v>19</v>
      </c>
      <c r="C13" s="19">
        <v>0</v>
      </c>
      <c r="D13" s="146">
        <f>SUM(C13:C13)</f>
        <v>0</v>
      </c>
      <c r="E13" s="19">
        <v>0</v>
      </c>
      <c r="F13" s="146">
        <f>SUM(E13:E13)</f>
        <v>0</v>
      </c>
      <c r="G13" s="19">
        <v>0</v>
      </c>
      <c r="H13" s="146">
        <f>SUM(G13:G13)</f>
        <v>0</v>
      </c>
    </row>
    <row r="14" spans="1:8" x14ac:dyDescent="0.25">
      <c r="A14" s="5"/>
      <c r="B14" s="13" t="s">
        <v>20</v>
      </c>
      <c r="C14" s="20">
        <f>[5]Sheet2!M1</f>
        <v>0</v>
      </c>
      <c r="D14" s="149">
        <f>SUM(C14:C14)</f>
        <v>0</v>
      </c>
      <c r="E14" s="20">
        <f>[5]Sheet3!M1</f>
        <v>0</v>
      </c>
      <c r="F14" s="149">
        <f>SUM(E14:E14)</f>
        <v>0</v>
      </c>
      <c r="G14" s="20">
        <f>[5]Sheet4!M1</f>
        <v>0</v>
      </c>
      <c r="H14" s="149">
        <f>SUM(G14:G14)</f>
        <v>0</v>
      </c>
    </row>
    <row r="15" spans="1:8" x14ac:dyDescent="0.25">
      <c r="A15" s="5"/>
      <c r="B15" s="14" t="s">
        <v>21</v>
      </c>
      <c r="C15" s="11">
        <f t="shared" ref="C15:H15" si="9">C14/C4</f>
        <v>0</v>
      </c>
      <c r="D15" s="148">
        <f t="shared" si="9"/>
        <v>0</v>
      </c>
      <c r="E15" s="11">
        <f t="shared" si="9"/>
        <v>0</v>
      </c>
      <c r="F15" s="148">
        <f t="shared" si="9"/>
        <v>0</v>
      </c>
      <c r="G15" s="11">
        <f t="shared" si="9"/>
        <v>0</v>
      </c>
      <c r="H15" s="148">
        <f t="shared" si="9"/>
        <v>0</v>
      </c>
    </row>
    <row r="16" spans="1:8" x14ac:dyDescent="0.25">
      <c r="A16" s="5"/>
      <c r="B16" s="13" t="s">
        <v>22</v>
      </c>
      <c r="C16" s="21">
        <v>0</v>
      </c>
      <c r="D16" s="149">
        <f>SUM(C16:C16)</f>
        <v>0</v>
      </c>
      <c r="E16" s="21">
        <v>0</v>
      </c>
      <c r="F16" s="149">
        <f>SUM(E16:E16)</f>
        <v>0</v>
      </c>
      <c r="G16" s="21">
        <v>0</v>
      </c>
      <c r="H16" s="149">
        <f>SUM(G16:G16)</f>
        <v>0</v>
      </c>
    </row>
    <row r="17" spans="1:8" x14ac:dyDescent="0.25">
      <c r="B17" s="13" t="s">
        <v>23</v>
      </c>
      <c r="C17" s="21">
        <v>0</v>
      </c>
      <c r="D17" s="149">
        <f>SUM(C17:C17)</f>
        <v>0</v>
      </c>
      <c r="E17" s="21">
        <v>0</v>
      </c>
      <c r="F17" s="149">
        <f>SUM(E17:E17)</f>
        <v>0</v>
      </c>
      <c r="G17" s="21">
        <v>0</v>
      </c>
      <c r="H17" s="149">
        <f>SUM(G17:G17)</f>
        <v>0</v>
      </c>
    </row>
    <row r="18" spans="1:8" ht="15.75" thickBot="1" x14ac:dyDescent="0.3">
      <c r="A18" s="5"/>
      <c r="B18" s="13" t="s">
        <v>24</v>
      </c>
      <c r="C18" s="22">
        <f t="shared" ref="C18:H18" si="10">C17/C4</f>
        <v>0</v>
      </c>
      <c r="D18" s="150">
        <f t="shared" si="10"/>
        <v>0</v>
      </c>
      <c r="E18" s="23">
        <f t="shared" si="10"/>
        <v>0</v>
      </c>
      <c r="F18" s="150">
        <f t="shared" si="10"/>
        <v>0</v>
      </c>
      <c r="G18" s="23">
        <f t="shared" si="10"/>
        <v>0</v>
      </c>
      <c r="H18" s="150">
        <f t="shared" si="10"/>
        <v>0</v>
      </c>
    </row>
    <row r="19" spans="1:8" x14ac:dyDescent="0.25">
      <c r="A19" s="5" t="s">
        <v>25</v>
      </c>
      <c r="B19" s="18" t="s">
        <v>26</v>
      </c>
      <c r="C19" s="21">
        <v>13</v>
      </c>
      <c r="D19" s="149">
        <f>SUM(C19:C19)</f>
        <v>13</v>
      </c>
      <c r="E19" s="21">
        <v>7</v>
      </c>
      <c r="F19" s="149">
        <f>SUM(E19:E19)</f>
        <v>7</v>
      </c>
      <c r="G19" s="21">
        <v>5</v>
      </c>
      <c r="H19" s="149">
        <f>SUM(G19:G19)</f>
        <v>5</v>
      </c>
    </row>
    <row r="20" spans="1:8" x14ac:dyDescent="0.25">
      <c r="A20" s="5"/>
      <c r="B20" s="13" t="s">
        <v>27</v>
      </c>
      <c r="C20" s="20">
        <f>[5]Sheet2!N1</f>
        <v>13</v>
      </c>
      <c r="D20" s="149">
        <f>SUM(C20:C20)</f>
        <v>13</v>
      </c>
      <c r="E20" s="20">
        <f>[5]Sheet3!N1</f>
        <v>12</v>
      </c>
      <c r="F20" s="149">
        <f>SUM(E20:E20)</f>
        <v>12</v>
      </c>
      <c r="G20" s="20">
        <f>[5]Sheet4!N1</f>
        <v>5</v>
      </c>
      <c r="H20" s="149">
        <f>SUM(G20:G20)</f>
        <v>5</v>
      </c>
    </row>
    <row r="21" spans="1:8" x14ac:dyDescent="0.25">
      <c r="A21" s="5"/>
      <c r="B21" s="14" t="s">
        <v>28</v>
      </c>
      <c r="C21" s="11">
        <f t="shared" ref="C21:H21" si="11">C20/C4</f>
        <v>0.16883116883116883</v>
      </c>
      <c r="D21" s="148">
        <f t="shared" si="11"/>
        <v>0.16883116883116883</v>
      </c>
      <c r="E21" s="11">
        <f t="shared" si="11"/>
        <v>0.12121212121212122</v>
      </c>
      <c r="F21" s="148">
        <f t="shared" si="11"/>
        <v>0.12121212121212122</v>
      </c>
      <c r="G21" s="11">
        <f t="shared" si="11"/>
        <v>9.0909090909090912E-2</v>
      </c>
      <c r="H21" s="148">
        <f t="shared" si="11"/>
        <v>9.0909090909090912E-2</v>
      </c>
    </row>
    <row r="22" spans="1:8" x14ac:dyDescent="0.25">
      <c r="A22" s="5"/>
      <c r="B22" s="12" t="s">
        <v>29</v>
      </c>
      <c r="C22" s="15">
        <v>0</v>
      </c>
      <c r="D22" s="149">
        <f>SUM(C22:C22)</f>
        <v>0</v>
      </c>
      <c r="E22" s="15">
        <v>0</v>
      </c>
      <c r="F22" s="149">
        <f>SUM(E22:E22)</f>
        <v>0</v>
      </c>
      <c r="G22" s="15">
        <v>0</v>
      </c>
      <c r="H22" s="149">
        <f>SUM(G22:G22)</f>
        <v>0</v>
      </c>
    </row>
    <row r="23" spans="1:8" x14ac:dyDescent="0.25">
      <c r="A23" s="5"/>
      <c r="B23" s="13" t="s">
        <v>30</v>
      </c>
      <c r="C23" s="20">
        <f>[5]Sheet2!O1</f>
        <v>0</v>
      </c>
      <c r="D23" s="149">
        <f>SUM(C23:C23)</f>
        <v>0</v>
      </c>
      <c r="E23" s="20">
        <f>[5]Sheet3!O1</f>
        <v>0</v>
      </c>
      <c r="F23" s="149">
        <f>SUM(E23:E23)</f>
        <v>0</v>
      </c>
      <c r="G23" s="20">
        <f>[5]Sheet4!O1</f>
        <v>0</v>
      </c>
      <c r="H23" s="149">
        <f>SUM(G23:G23)</f>
        <v>0</v>
      </c>
    </row>
    <row r="24" spans="1:8" x14ac:dyDescent="0.25">
      <c r="A24" s="5"/>
      <c r="B24" s="14" t="s">
        <v>31</v>
      </c>
      <c r="C24" s="11">
        <f t="shared" ref="C24:H24" si="12">C23/C4</f>
        <v>0</v>
      </c>
      <c r="D24" s="148">
        <f t="shared" si="12"/>
        <v>0</v>
      </c>
      <c r="E24" s="11">
        <f t="shared" si="12"/>
        <v>0</v>
      </c>
      <c r="F24" s="148">
        <f t="shared" si="12"/>
        <v>0</v>
      </c>
      <c r="G24" s="11">
        <f t="shared" si="12"/>
        <v>0</v>
      </c>
      <c r="H24" s="148">
        <f t="shared" si="12"/>
        <v>0</v>
      </c>
    </row>
    <row r="25" spans="1:8" x14ac:dyDescent="0.25">
      <c r="A25" s="5"/>
      <c r="B25" s="12" t="s">
        <v>32</v>
      </c>
      <c r="C25" s="24">
        <v>26</v>
      </c>
      <c r="D25" s="151">
        <f>SUM(C25:C25)</f>
        <v>26</v>
      </c>
      <c r="E25" s="24">
        <v>20</v>
      </c>
      <c r="F25" s="151">
        <f>SUM(E25:E25)</f>
        <v>20</v>
      </c>
      <c r="G25" s="24">
        <v>14</v>
      </c>
      <c r="H25" s="151">
        <f>SUM(G25:G25)</f>
        <v>14</v>
      </c>
    </row>
    <row r="26" spans="1:8" x14ac:dyDescent="0.25">
      <c r="A26" s="5"/>
      <c r="B26" s="13" t="s">
        <v>33</v>
      </c>
      <c r="C26" s="20">
        <f>[5]Sheet2!P1</f>
        <v>54</v>
      </c>
      <c r="D26" s="149">
        <f>SUM(C26:C26)</f>
        <v>54</v>
      </c>
      <c r="E26" s="20">
        <f>[5]Sheet3!P1</f>
        <v>59</v>
      </c>
      <c r="F26" s="149">
        <f>SUM(E26:E26)</f>
        <v>59</v>
      </c>
      <c r="G26" s="20">
        <f>[5]Sheet4!P1</f>
        <v>30</v>
      </c>
      <c r="H26" s="149">
        <f>SUM(G26:G26)</f>
        <v>30</v>
      </c>
    </row>
    <row r="27" spans="1:8" x14ac:dyDescent="0.25">
      <c r="B27" s="13" t="s">
        <v>34</v>
      </c>
      <c r="C27" s="25">
        <f t="shared" ref="C27:H27" si="13">C26/C4</f>
        <v>0.70129870129870131</v>
      </c>
      <c r="D27" s="152">
        <f t="shared" si="13"/>
        <v>0.70129870129870131</v>
      </c>
      <c r="E27" s="25">
        <f t="shared" si="13"/>
        <v>0.59595959595959591</v>
      </c>
      <c r="F27" s="152">
        <f t="shared" si="13"/>
        <v>0.59595959595959591</v>
      </c>
      <c r="G27" s="25">
        <f t="shared" si="13"/>
        <v>0.54545454545454541</v>
      </c>
      <c r="H27" s="152">
        <f t="shared" si="13"/>
        <v>0.54545454545454541</v>
      </c>
    </row>
    <row r="28" spans="1:8" x14ac:dyDescent="0.25">
      <c r="A28" s="5"/>
      <c r="B28" s="12" t="s">
        <v>35</v>
      </c>
      <c r="C28" s="26">
        <f>C29</f>
        <v>13</v>
      </c>
      <c r="D28" s="151">
        <f>SUM(C28:C28)</f>
        <v>13</v>
      </c>
      <c r="E28" s="26">
        <f>E29</f>
        <v>13</v>
      </c>
      <c r="F28" s="151">
        <f>SUM(E28:E28)</f>
        <v>13</v>
      </c>
      <c r="G28" s="26">
        <f>G29</f>
        <v>8</v>
      </c>
      <c r="H28" s="151">
        <f>SUM(G28:G28)</f>
        <v>8</v>
      </c>
    </row>
    <row r="29" spans="1:8" x14ac:dyDescent="0.25">
      <c r="A29" s="5"/>
      <c r="B29" s="13" t="s">
        <v>36</v>
      </c>
      <c r="C29" s="20">
        <f>[5]Sheet2!Q1</f>
        <v>13</v>
      </c>
      <c r="D29" s="149">
        <f>SUM(C29:C29)</f>
        <v>13</v>
      </c>
      <c r="E29" s="20">
        <f>[5]Sheet3!Q1</f>
        <v>13</v>
      </c>
      <c r="F29" s="149">
        <f>SUM(E29:E29)</f>
        <v>13</v>
      </c>
      <c r="G29" s="20">
        <f>[5]Sheet4!Q1</f>
        <v>8</v>
      </c>
      <c r="H29" s="149">
        <f>SUM(G29:G29)</f>
        <v>8</v>
      </c>
    </row>
    <row r="30" spans="1:8" ht="15.75" thickBot="1" x14ac:dyDescent="0.3">
      <c r="A30" s="5"/>
      <c r="B30" s="16" t="s">
        <v>37</v>
      </c>
      <c r="C30" s="23">
        <f t="shared" ref="C30:H30" si="14">C29/C4</f>
        <v>0.16883116883116883</v>
      </c>
      <c r="D30" s="150">
        <f t="shared" si="14"/>
        <v>0.16883116883116883</v>
      </c>
      <c r="E30" s="23">
        <f t="shared" si="14"/>
        <v>0.13131313131313133</v>
      </c>
      <c r="F30" s="150">
        <f t="shared" si="14"/>
        <v>0.13131313131313133</v>
      </c>
      <c r="G30" s="23">
        <f t="shared" si="14"/>
        <v>0.14545454545454545</v>
      </c>
      <c r="H30" s="150">
        <f t="shared" si="14"/>
        <v>0.14545454545454545</v>
      </c>
    </row>
  </sheetData>
  <mergeCells count="4">
    <mergeCell ref="B2:B3"/>
    <mergeCell ref="C2:D2"/>
    <mergeCell ref="E2:F2"/>
    <mergeCell ref="G2:H2"/>
  </mergeCells>
  <pageMargins left="0.7" right="0.7" top="0.75" bottom="0.75" header="0.3" footer="0.3"/>
  <ignoredErrors>
    <ignoredError sqref="E4:H29 D6:D28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workbookViewId="0">
      <selection activeCell="J2" sqref="J2"/>
    </sheetView>
  </sheetViews>
  <sheetFormatPr defaultRowHeight="15" x14ac:dyDescent="0.25"/>
  <cols>
    <col min="1" max="1" width="4" customWidth="1"/>
    <col min="2" max="2" width="32.5703125" bestFit="1" customWidth="1"/>
    <col min="3" max="3" width="28.5703125" customWidth="1"/>
    <col min="5" max="5" width="28.5703125" customWidth="1"/>
    <col min="7" max="7" width="28.5703125" customWidth="1"/>
  </cols>
  <sheetData>
    <row r="1" spans="1:8" ht="16.5" thickBot="1" x14ac:dyDescent="0.3">
      <c r="A1" s="1"/>
      <c r="D1" s="2"/>
    </row>
    <row r="2" spans="1:8" x14ac:dyDescent="0.25">
      <c r="B2" s="345" t="s">
        <v>92</v>
      </c>
      <c r="C2" s="337" t="s">
        <v>1</v>
      </c>
      <c r="D2" s="338"/>
      <c r="E2" s="337" t="s">
        <v>2</v>
      </c>
      <c r="F2" s="338"/>
      <c r="G2" s="337" t="s">
        <v>3</v>
      </c>
      <c r="H2" s="338"/>
    </row>
    <row r="3" spans="1:8" ht="15.75" thickBot="1" x14ac:dyDescent="0.3">
      <c r="B3" s="346"/>
      <c r="C3" s="3" t="s">
        <v>93</v>
      </c>
      <c r="D3" s="4" t="s">
        <v>5</v>
      </c>
      <c r="E3" s="3" t="s">
        <v>94</v>
      </c>
      <c r="F3" s="4" t="s">
        <v>5</v>
      </c>
      <c r="G3" s="3" t="s">
        <v>95</v>
      </c>
      <c r="H3" s="4" t="s">
        <v>5</v>
      </c>
    </row>
    <row r="4" spans="1:8" x14ac:dyDescent="0.25">
      <c r="A4" s="5" t="s">
        <v>8</v>
      </c>
      <c r="B4" s="6" t="s">
        <v>9</v>
      </c>
      <c r="C4" s="30">
        <f>[6]Sheet2!J1</f>
        <v>342</v>
      </c>
      <c r="D4" s="32">
        <f>SUM(C4:C4)</f>
        <v>342</v>
      </c>
      <c r="E4" s="30">
        <f>[6]Sheet3!J1</f>
        <v>546</v>
      </c>
      <c r="F4" s="32">
        <f>SUM(E4:E4)</f>
        <v>546</v>
      </c>
      <c r="G4" s="30">
        <f>[6]Sheet4!J1</f>
        <v>197</v>
      </c>
      <c r="H4" s="32">
        <f>SUM(G4:G4)</f>
        <v>197</v>
      </c>
    </row>
    <row r="5" spans="1:8" x14ac:dyDescent="0.25">
      <c r="A5" s="5"/>
      <c r="B5" s="8" t="s">
        <v>45</v>
      </c>
      <c r="C5" s="33">
        <f>[6]Sheet2!K1</f>
        <v>77</v>
      </c>
      <c r="D5" s="35">
        <f>SUM(C5:C5)</f>
        <v>77</v>
      </c>
      <c r="E5" s="33">
        <f>[6]Sheet3!K1</f>
        <v>102</v>
      </c>
      <c r="F5" s="35">
        <f>SUM(E5:E5)</f>
        <v>102</v>
      </c>
      <c r="G5" s="33">
        <f>[6]Sheet4!K1</f>
        <v>42</v>
      </c>
      <c r="H5" s="35">
        <f>SUM(G5:G5)</f>
        <v>42</v>
      </c>
    </row>
    <row r="6" spans="1:8" x14ac:dyDescent="0.25">
      <c r="A6" s="5"/>
      <c r="B6" s="10" t="s">
        <v>11</v>
      </c>
      <c r="C6" s="36">
        <f>C5/C4</f>
        <v>0.22514619883040934</v>
      </c>
      <c r="D6" s="38">
        <f t="shared" ref="D6" si="0">D5/D4</f>
        <v>0.22514619883040934</v>
      </c>
      <c r="E6" s="36">
        <f>E5/E4</f>
        <v>0.18681318681318682</v>
      </c>
      <c r="F6" s="38">
        <f t="shared" ref="F6" si="1">F5/F4</f>
        <v>0.18681318681318682</v>
      </c>
      <c r="G6" s="36">
        <f>G5/G4</f>
        <v>0.21319796954314721</v>
      </c>
      <c r="H6" s="38">
        <f t="shared" ref="H6" si="2">H5/H4</f>
        <v>0.21319796954314721</v>
      </c>
    </row>
    <row r="7" spans="1:8" x14ac:dyDescent="0.25">
      <c r="A7" s="5"/>
      <c r="B7" s="12" t="s">
        <v>12</v>
      </c>
      <c r="C7" s="33">
        <f>C4-C9</f>
        <v>342</v>
      </c>
      <c r="D7" s="35">
        <f>SUM(C7:C7)</f>
        <v>342</v>
      </c>
      <c r="E7" s="33">
        <f>E4-E9</f>
        <v>530</v>
      </c>
      <c r="F7" s="35">
        <f>SUM(E7:E7)</f>
        <v>530</v>
      </c>
      <c r="G7" s="33">
        <f>G4-G9</f>
        <v>197</v>
      </c>
      <c r="H7" s="35">
        <f>SUM(G7:G7)</f>
        <v>197</v>
      </c>
    </row>
    <row r="8" spans="1:8" x14ac:dyDescent="0.25">
      <c r="A8" s="5"/>
      <c r="B8" s="13" t="s">
        <v>13</v>
      </c>
      <c r="C8" s="36">
        <f>C7/C4</f>
        <v>1</v>
      </c>
      <c r="D8" s="38">
        <f t="shared" ref="D8" si="3">D7/D4</f>
        <v>1</v>
      </c>
      <c r="E8" s="36">
        <f>E7/E4</f>
        <v>0.97069597069597069</v>
      </c>
      <c r="F8" s="38">
        <f t="shared" ref="F8" si="4">F7/F4</f>
        <v>0.97069597069597069</v>
      </c>
      <c r="G8" s="36">
        <f>G7/G4</f>
        <v>1</v>
      </c>
      <c r="H8" s="38">
        <f t="shared" ref="H8" si="5">H7/H4</f>
        <v>1</v>
      </c>
    </row>
    <row r="9" spans="1:8" x14ac:dyDescent="0.25">
      <c r="A9" s="5"/>
      <c r="B9" s="12" t="s">
        <v>14</v>
      </c>
      <c r="C9" s="33">
        <f>[6]Sheet2!L1</f>
        <v>0</v>
      </c>
      <c r="D9" s="35">
        <f>SUM(C9:C9)</f>
        <v>0</v>
      </c>
      <c r="E9" s="33">
        <f>[6]Sheet3!L1</f>
        <v>16</v>
      </c>
      <c r="F9" s="35">
        <f>SUM(E9:E9)</f>
        <v>16</v>
      </c>
      <c r="G9" s="33">
        <f>[6]Sheet4!L1</f>
        <v>0</v>
      </c>
      <c r="H9" s="35">
        <f>SUM(G9:G9)</f>
        <v>0</v>
      </c>
    </row>
    <row r="10" spans="1:8" x14ac:dyDescent="0.25">
      <c r="A10" s="5"/>
      <c r="B10" s="14" t="s">
        <v>15</v>
      </c>
      <c r="C10" s="36">
        <f>C9/C4</f>
        <v>0</v>
      </c>
      <c r="D10" s="38">
        <f t="shared" ref="D10" si="6">D9/D4</f>
        <v>0</v>
      </c>
      <c r="E10" s="36">
        <f>E9/E4</f>
        <v>2.9304029304029304E-2</v>
      </c>
      <c r="F10" s="38">
        <f t="shared" ref="F10" si="7">F9/F4</f>
        <v>2.9304029304029304E-2</v>
      </c>
      <c r="G10" s="36">
        <f>G9/G4</f>
        <v>0</v>
      </c>
      <c r="H10" s="38">
        <f t="shared" ref="H10" si="8">H9/H4</f>
        <v>0</v>
      </c>
    </row>
    <row r="11" spans="1:8" x14ac:dyDescent="0.25">
      <c r="A11" s="5"/>
      <c r="B11" s="12" t="s">
        <v>16</v>
      </c>
      <c r="C11" s="15">
        <v>2</v>
      </c>
      <c r="D11" s="35">
        <f>AVERAGE(C11:C11)</f>
        <v>2</v>
      </c>
      <c r="E11" s="15">
        <v>2</v>
      </c>
      <c r="F11" s="35">
        <f>AVERAGE(E11:E11)</f>
        <v>2</v>
      </c>
      <c r="G11" s="15">
        <v>2</v>
      </c>
      <c r="H11" s="35">
        <f>AVERAGE(G11:G11)</f>
        <v>2</v>
      </c>
    </row>
    <row r="12" spans="1:8" ht="15.75" thickBot="1" x14ac:dyDescent="0.3">
      <c r="A12" s="5"/>
      <c r="B12" s="16" t="s">
        <v>17</v>
      </c>
      <c r="C12" s="17">
        <v>4</v>
      </c>
      <c r="D12" s="158">
        <f>AVERAGE(C12:C12)</f>
        <v>4</v>
      </c>
      <c r="E12" s="17">
        <v>3</v>
      </c>
      <c r="F12" s="158">
        <f>AVERAGE(E12:E12)</f>
        <v>3</v>
      </c>
      <c r="G12" s="17">
        <v>4</v>
      </c>
      <c r="H12" s="158">
        <f>AVERAGE(G12:G12)</f>
        <v>4</v>
      </c>
    </row>
    <row r="13" spans="1:8" x14ac:dyDescent="0.25">
      <c r="A13" s="5" t="s">
        <v>18</v>
      </c>
      <c r="B13" s="18" t="s">
        <v>19</v>
      </c>
      <c r="C13" s="19">
        <v>2</v>
      </c>
      <c r="D13" s="32">
        <f>SUM(C13:C13)</f>
        <v>2</v>
      </c>
      <c r="E13" s="19">
        <v>11</v>
      </c>
      <c r="F13" s="32">
        <f>SUM(E13:E13)</f>
        <v>11</v>
      </c>
      <c r="G13" s="19">
        <v>1</v>
      </c>
      <c r="H13" s="32">
        <f>SUM(G13:G13)</f>
        <v>1</v>
      </c>
    </row>
    <row r="14" spans="1:8" x14ac:dyDescent="0.25">
      <c r="A14" s="5"/>
      <c r="B14" s="13" t="s">
        <v>20</v>
      </c>
      <c r="C14" s="42">
        <f>[6]Sheet2!M1</f>
        <v>33</v>
      </c>
      <c r="D14" s="44">
        <f>SUM(C14:C14)</f>
        <v>33</v>
      </c>
      <c r="E14" s="42">
        <f>[6]Sheet3!M1</f>
        <v>81</v>
      </c>
      <c r="F14" s="44">
        <f>SUM(E14:E14)</f>
        <v>81</v>
      </c>
      <c r="G14" s="42">
        <f>[6]Sheet4!M1</f>
        <v>1</v>
      </c>
      <c r="H14" s="44">
        <f>SUM(G14:G14)</f>
        <v>1</v>
      </c>
    </row>
    <row r="15" spans="1:8" x14ac:dyDescent="0.25">
      <c r="A15" s="5"/>
      <c r="B15" s="14" t="s">
        <v>21</v>
      </c>
      <c r="C15" s="36">
        <f t="shared" ref="C15:H15" si="9">C14/C4</f>
        <v>9.6491228070175433E-2</v>
      </c>
      <c r="D15" s="38">
        <f t="shared" si="9"/>
        <v>9.6491228070175433E-2</v>
      </c>
      <c r="E15" s="36">
        <f t="shared" si="9"/>
        <v>0.14835164835164835</v>
      </c>
      <c r="F15" s="38">
        <f t="shared" si="9"/>
        <v>0.14835164835164835</v>
      </c>
      <c r="G15" s="36">
        <f t="shared" si="9"/>
        <v>5.076142131979695E-3</v>
      </c>
      <c r="H15" s="38">
        <f t="shared" si="9"/>
        <v>5.076142131979695E-3</v>
      </c>
    </row>
    <row r="16" spans="1:8" x14ac:dyDescent="0.25">
      <c r="A16" s="5"/>
      <c r="B16" s="13" t="s">
        <v>22</v>
      </c>
      <c r="C16" s="21">
        <v>0</v>
      </c>
      <c r="D16" s="44">
        <f>SUM(C16:C16)</f>
        <v>0</v>
      </c>
      <c r="E16" s="21">
        <v>0</v>
      </c>
      <c r="F16" s="44">
        <f>SUM(E16:E16)</f>
        <v>0</v>
      </c>
      <c r="G16" s="21">
        <v>0</v>
      </c>
      <c r="H16" s="44">
        <f>SUM(G16:G16)</f>
        <v>0</v>
      </c>
    </row>
    <row r="17" spans="1:8" x14ac:dyDescent="0.25">
      <c r="B17" s="13" t="s">
        <v>23</v>
      </c>
      <c r="C17" s="21">
        <v>0</v>
      </c>
      <c r="D17" s="44">
        <f>SUM(C17:C17)</f>
        <v>0</v>
      </c>
      <c r="E17" s="21">
        <v>0</v>
      </c>
      <c r="F17" s="44">
        <f>SUM(E17:E17)</f>
        <v>0</v>
      </c>
      <c r="G17" s="21">
        <v>0</v>
      </c>
      <c r="H17" s="44">
        <f>SUM(G17:G17)</f>
        <v>0</v>
      </c>
    </row>
    <row r="18" spans="1:8" ht="15.75" thickBot="1" x14ac:dyDescent="0.3">
      <c r="A18" s="5"/>
      <c r="B18" s="13" t="s">
        <v>24</v>
      </c>
      <c r="C18" s="47">
        <f t="shared" ref="C18:H18" si="10">C17/C4</f>
        <v>0</v>
      </c>
      <c r="D18" s="49">
        <f t="shared" si="10"/>
        <v>0</v>
      </c>
      <c r="E18" s="50">
        <f t="shared" si="10"/>
        <v>0</v>
      </c>
      <c r="F18" s="49">
        <f t="shared" si="10"/>
        <v>0</v>
      </c>
      <c r="G18" s="50">
        <f t="shared" si="10"/>
        <v>0</v>
      </c>
      <c r="H18" s="49">
        <f t="shared" si="10"/>
        <v>0</v>
      </c>
    </row>
    <row r="19" spans="1:8" x14ac:dyDescent="0.25">
      <c r="A19" s="5" t="s">
        <v>25</v>
      </c>
      <c r="B19" s="18" t="s">
        <v>26</v>
      </c>
      <c r="C19" s="21">
        <v>10</v>
      </c>
      <c r="D19" s="44">
        <f>SUM(C19:C19)</f>
        <v>10</v>
      </c>
      <c r="E19" s="21">
        <v>22</v>
      </c>
      <c r="F19" s="44">
        <f>SUM(E19:E19)</f>
        <v>22</v>
      </c>
      <c r="G19" s="21">
        <v>4</v>
      </c>
      <c r="H19" s="44">
        <f>SUM(G19:G19)</f>
        <v>4</v>
      </c>
    </row>
    <row r="20" spans="1:8" x14ac:dyDescent="0.25">
      <c r="A20" s="5"/>
      <c r="B20" s="13" t="s">
        <v>27</v>
      </c>
      <c r="C20" s="42">
        <f>[6]Sheet2!N1</f>
        <v>29</v>
      </c>
      <c r="D20" s="44">
        <f>SUM(C20:C20)</f>
        <v>29</v>
      </c>
      <c r="E20" s="42">
        <f>[6]Sheet3!N1</f>
        <v>68</v>
      </c>
      <c r="F20" s="44">
        <f>SUM(E20:E20)</f>
        <v>68</v>
      </c>
      <c r="G20" s="42">
        <f>[6]Sheet4!N1</f>
        <v>13</v>
      </c>
      <c r="H20" s="44">
        <f>SUM(G20:G20)</f>
        <v>13</v>
      </c>
    </row>
    <row r="21" spans="1:8" x14ac:dyDescent="0.25">
      <c r="A21" s="5"/>
      <c r="B21" s="14" t="s">
        <v>28</v>
      </c>
      <c r="C21" s="36">
        <f t="shared" ref="C21:H21" si="11">C20/C4</f>
        <v>8.4795321637426896E-2</v>
      </c>
      <c r="D21" s="38">
        <f t="shared" si="11"/>
        <v>8.4795321637426896E-2</v>
      </c>
      <c r="E21" s="36">
        <f t="shared" si="11"/>
        <v>0.12454212454212454</v>
      </c>
      <c r="F21" s="38">
        <f t="shared" si="11"/>
        <v>0.12454212454212454</v>
      </c>
      <c r="G21" s="36">
        <f t="shared" si="11"/>
        <v>6.5989847715736044E-2</v>
      </c>
      <c r="H21" s="38">
        <f t="shared" si="11"/>
        <v>6.5989847715736044E-2</v>
      </c>
    </row>
    <row r="22" spans="1:8" x14ac:dyDescent="0.25">
      <c r="A22" s="5"/>
      <c r="B22" s="12" t="s">
        <v>29</v>
      </c>
      <c r="C22" s="15">
        <v>0</v>
      </c>
      <c r="D22" s="44">
        <f>SUM(C22:C22)</f>
        <v>0</v>
      </c>
      <c r="E22" s="15">
        <v>4</v>
      </c>
      <c r="F22" s="44">
        <f>SUM(E22:E22)</f>
        <v>4</v>
      </c>
      <c r="G22" s="15">
        <v>2</v>
      </c>
      <c r="H22" s="44">
        <f>SUM(G22:G22)</f>
        <v>2</v>
      </c>
    </row>
    <row r="23" spans="1:8" x14ac:dyDescent="0.25">
      <c r="A23" s="5"/>
      <c r="B23" s="13" t="s">
        <v>30</v>
      </c>
      <c r="C23" s="42">
        <f>[6]Sheet2!O1</f>
        <v>0</v>
      </c>
      <c r="D23" s="44">
        <f>SUM(C23:C23)</f>
        <v>0</v>
      </c>
      <c r="E23" s="42">
        <f>[6]Sheet3!O1</f>
        <v>14</v>
      </c>
      <c r="F23" s="44">
        <f>SUM(E23:E23)</f>
        <v>14</v>
      </c>
      <c r="G23" s="42">
        <f>[6]Sheet4!O1</f>
        <v>10</v>
      </c>
      <c r="H23" s="44">
        <f>SUM(G23:G23)</f>
        <v>10</v>
      </c>
    </row>
    <row r="24" spans="1:8" x14ac:dyDescent="0.25">
      <c r="A24" s="5"/>
      <c r="B24" s="14" t="s">
        <v>31</v>
      </c>
      <c r="C24" s="36">
        <f t="shared" ref="C24:H24" si="12">C23/C4</f>
        <v>0</v>
      </c>
      <c r="D24" s="38">
        <f t="shared" si="12"/>
        <v>0</v>
      </c>
      <c r="E24" s="36">
        <f t="shared" si="12"/>
        <v>2.564102564102564E-2</v>
      </c>
      <c r="F24" s="38">
        <f t="shared" si="12"/>
        <v>2.564102564102564E-2</v>
      </c>
      <c r="G24" s="36">
        <f t="shared" si="12"/>
        <v>5.0761421319796954E-2</v>
      </c>
      <c r="H24" s="38">
        <f t="shared" si="12"/>
        <v>5.0761421319796954E-2</v>
      </c>
    </row>
    <row r="25" spans="1:8" x14ac:dyDescent="0.25">
      <c r="A25" s="5"/>
      <c r="B25" s="12" t="s">
        <v>32</v>
      </c>
      <c r="C25" s="24">
        <v>39</v>
      </c>
      <c r="D25" s="52">
        <f>SUM(C25:C25)</f>
        <v>39</v>
      </c>
      <c r="E25" s="24">
        <v>36</v>
      </c>
      <c r="F25" s="52">
        <f>SUM(E25:E25)</f>
        <v>36</v>
      </c>
      <c r="G25" s="24">
        <v>14</v>
      </c>
      <c r="H25" s="52">
        <f>SUM(G25:G25)</f>
        <v>14</v>
      </c>
    </row>
    <row r="26" spans="1:8" x14ac:dyDescent="0.25">
      <c r="A26" s="5"/>
      <c r="B26" s="13" t="s">
        <v>33</v>
      </c>
      <c r="C26" s="42">
        <f>[6]Sheet2!P1</f>
        <v>140</v>
      </c>
      <c r="D26" s="44">
        <f>SUM(C26:C26)</f>
        <v>140</v>
      </c>
      <c r="E26" s="42">
        <f>[6]Sheet3!P1</f>
        <v>172</v>
      </c>
      <c r="F26" s="44">
        <f>SUM(E26:E26)</f>
        <v>172</v>
      </c>
      <c r="G26" s="42">
        <f>[6]Sheet4!P1</f>
        <v>130</v>
      </c>
      <c r="H26" s="44">
        <f>SUM(G26:G26)</f>
        <v>130</v>
      </c>
    </row>
    <row r="27" spans="1:8" x14ac:dyDescent="0.25">
      <c r="B27" s="13" t="s">
        <v>34</v>
      </c>
      <c r="C27" s="53">
        <f t="shared" ref="C27:H27" si="13">C26/C4</f>
        <v>0.40935672514619881</v>
      </c>
      <c r="D27" s="55">
        <f t="shared" si="13"/>
        <v>0.40935672514619881</v>
      </c>
      <c r="E27" s="53">
        <f t="shared" si="13"/>
        <v>0.31501831501831501</v>
      </c>
      <c r="F27" s="55">
        <f t="shared" si="13"/>
        <v>0.31501831501831501</v>
      </c>
      <c r="G27" s="53">
        <f t="shared" si="13"/>
        <v>0.65989847715736039</v>
      </c>
      <c r="H27" s="55">
        <f t="shared" si="13"/>
        <v>0.65989847715736039</v>
      </c>
    </row>
    <row r="28" spans="1:8" x14ac:dyDescent="0.25">
      <c r="A28" s="5"/>
      <c r="B28" s="12" t="s">
        <v>35</v>
      </c>
      <c r="C28" s="24">
        <v>22</v>
      </c>
      <c r="D28" s="52">
        <f>SUM(C28:C28)</f>
        <v>22</v>
      </c>
      <c r="E28" s="24">
        <v>21</v>
      </c>
      <c r="F28" s="52">
        <f>SUM(E28:E28)</f>
        <v>21</v>
      </c>
      <c r="G28" s="24">
        <v>2</v>
      </c>
      <c r="H28" s="52">
        <f>SUM(G28:G28)</f>
        <v>2</v>
      </c>
    </row>
    <row r="29" spans="1:8" x14ac:dyDescent="0.25">
      <c r="A29" s="5"/>
      <c r="B29" s="13" t="s">
        <v>36</v>
      </c>
      <c r="C29" s="42">
        <f>[6]Sheet2!Q1</f>
        <v>117</v>
      </c>
      <c r="D29" s="44">
        <f>SUM(C29:C29)</f>
        <v>117</v>
      </c>
      <c r="E29" s="42">
        <f>[6]Sheet3!Q1</f>
        <v>73</v>
      </c>
      <c r="F29" s="44">
        <f>SUM(E29:E29)</f>
        <v>73</v>
      </c>
      <c r="G29" s="42">
        <f>[6]Sheet4!Q1</f>
        <v>25</v>
      </c>
      <c r="H29" s="44">
        <f>SUM(G29:G29)</f>
        <v>25</v>
      </c>
    </row>
    <row r="30" spans="1:8" ht="15.75" thickBot="1" x14ac:dyDescent="0.3">
      <c r="A30" s="5"/>
      <c r="B30" s="16" t="s">
        <v>37</v>
      </c>
      <c r="C30" s="50">
        <f t="shared" ref="C30:H30" si="14">C29/C4</f>
        <v>0.34210526315789475</v>
      </c>
      <c r="D30" s="49">
        <f t="shared" si="14"/>
        <v>0.34210526315789475</v>
      </c>
      <c r="E30" s="50">
        <f t="shared" si="14"/>
        <v>0.1336996336996337</v>
      </c>
      <c r="F30" s="49">
        <f t="shared" si="14"/>
        <v>0.1336996336996337</v>
      </c>
      <c r="G30" s="50">
        <f t="shared" si="14"/>
        <v>0.12690355329949238</v>
      </c>
      <c r="H30" s="49">
        <f t="shared" si="14"/>
        <v>0.12690355329949238</v>
      </c>
    </row>
    <row r="31" spans="1:8" x14ac:dyDescent="0.25">
      <c r="A31" s="5" t="s">
        <v>46</v>
      </c>
      <c r="B31" s="56" t="s">
        <v>47</v>
      </c>
      <c r="C31" s="73">
        <v>75</v>
      </c>
      <c r="D31" s="58"/>
      <c r="E31" s="73">
        <v>194</v>
      </c>
      <c r="F31" s="58"/>
      <c r="G31" s="73">
        <v>72</v>
      </c>
      <c r="H31" s="59"/>
    </row>
    <row r="32" spans="1:8" x14ac:dyDescent="0.25">
      <c r="B32" s="60" t="s">
        <v>32</v>
      </c>
      <c r="C32" s="74">
        <v>27</v>
      </c>
      <c r="D32" s="63"/>
      <c r="E32" s="74">
        <v>62</v>
      </c>
      <c r="F32" s="63"/>
      <c r="G32" s="74">
        <v>26</v>
      </c>
      <c r="H32" s="28"/>
    </row>
    <row r="33" spans="2:8" x14ac:dyDescent="0.25">
      <c r="B33" s="60" t="s">
        <v>48</v>
      </c>
      <c r="C33" s="74">
        <v>8</v>
      </c>
      <c r="D33" s="63"/>
      <c r="E33" s="74">
        <v>31</v>
      </c>
      <c r="F33" s="63"/>
      <c r="G33" s="74">
        <v>2</v>
      </c>
      <c r="H33" s="28"/>
    </row>
    <row r="34" spans="2:8" ht="15.75" thickBot="1" x14ac:dyDescent="0.3">
      <c r="B34" s="64" t="s">
        <v>49</v>
      </c>
      <c r="C34" s="75">
        <v>2</v>
      </c>
      <c r="D34" s="63"/>
      <c r="E34" s="75">
        <v>5</v>
      </c>
      <c r="F34" s="63"/>
      <c r="G34" s="75">
        <v>0</v>
      </c>
      <c r="H34" s="28"/>
    </row>
    <row r="35" spans="2:8" x14ac:dyDescent="0.25">
      <c r="B35" s="18" t="s">
        <v>50</v>
      </c>
      <c r="C35" s="66">
        <v>3</v>
      </c>
      <c r="D35" s="2"/>
      <c r="E35" s="67">
        <v>5</v>
      </c>
      <c r="G35" s="68">
        <v>2</v>
      </c>
    </row>
    <row r="36" spans="2:8" ht="15.75" thickBot="1" x14ac:dyDescent="0.3">
      <c r="B36" s="64" t="s">
        <v>51</v>
      </c>
      <c r="C36" s="69">
        <v>4</v>
      </c>
      <c r="D36" s="2"/>
      <c r="E36" s="70">
        <v>5</v>
      </c>
      <c r="G36" s="71">
        <v>2</v>
      </c>
    </row>
  </sheetData>
  <mergeCells count="4">
    <mergeCell ref="B2:B3"/>
    <mergeCell ref="C2:D2"/>
    <mergeCell ref="E2:F2"/>
    <mergeCell ref="G2:H2"/>
  </mergeCells>
  <pageMargins left="0.7" right="0.7" top="0.75" bottom="0.75" header="0.3" footer="0.3"/>
  <ignoredErrors>
    <ignoredError sqref="E4:H29 D6:D27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M2" sqref="M2"/>
    </sheetView>
  </sheetViews>
  <sheetFormatPr defaultRowHeight="15" x14ac:dyDescent="0.25"/>
  <cols>
    <col min="1" max="1" width="4" customWidth="1"/>
    <col min="2" max="2" width="32.5703125" bestFit="1" customWidth="1"/>
    <col min="3" max="4" width="20.7109375" customWidth="1"/>
    <col min="6" max="7" width="20.7109375" customWidth="1"/>
    <col min="9" max="10" width="20.7109375" customWidth="1"/>
  </cols>
  <sheetData>
    <row r="1" spans="1:11" ht="16.5" thickBot="1" x14ac:dyDescent="0.3">
      <c r="A1" s="1"/>
      <c r="E1" s="2"/>
    </row>
    <row r="2" spans="1:11" ht="15" customHeight="1" x14ac:dyDescent="0.25">
      <c r="B2" s="345" t="s">
        <v>97</v>
      </c>
      <c r="C2" s="337" t="s">
        <v>1</v>
      </c>
      <c r="D2" s="337"/>
      <c r="E2" s="338"/>
      <c r="F2" s="337" t="s">
        <v>2</v>
      </c>
      <c r="G2" s="337"/>
      <c r="H2" s="338"/>
      <c r="I2" s="337" t="s">
        <v>3</v>
      </c>
      <c r="J2" s="337"/>
      <c r="K2" s="338"/>
    </row>
    <row r="3" spans="1:11" ht="15.75" customHeight="1" thickBot="1" x14ac:dyDescent="0.3">
      <c r="B3" s="346"/>
      <c r="C3" s="3" t="s">
        <v>98</v>
      </c>
      <c r="D3" s="29" t="s">
        <v>99</v>
      </c>
      <c r="E3" s="4" t="s">
        <v>5</v>
      </c>
      <c r="F3" s="3" t="s">
        <v>100</v>
      </c>
      <c r="G3" s="29" t="s">
        <v>101</v>
      </c>
      <c r="H3" s="4" t="s">
        <v>5</v>
      </c>
      <c r="I3" s="3" t="s">
        <v>102</v>
      </c>
      <c r="J3" s="29" t="s">
        <v>103</v>
      </c>
      <c r="K3" s="4" t="s">
        <v>5</v>
      </c>
    </row>
    <row r="4" spans="1:11" x14ac:dyDescent="0.25">
      <c r="A4" s="5" t="s">
        <v>8</v>
      </c>
      <c r="B4" s="6" t="s">
        <v>9</v>
      </c>
      <c r="C4" s="30">
        <f>[7]Sheet2!J1</f>
        <v>326</v>
      </c>
      <c r="D4" s="31">
        <f>[7]Sheet3!J1</f>
        <v>93</v>
      </c>
      <c r="E4" s="32">
        <f>SUM(C4:D4)</f>
        <v>419</v>
      </c>
      <c r="F4" s="30">
        <f>[7]Sheet4!J1</f>
        <v>218</v>
      </c>
      <c r="G4" s="31">
        <f>[7]Sheet5!J1</f>
        <v>149</v>
      </c>
      <c r="H4" s="32">
        <f>SUM(F4:G4)</f>
        <v>367</v>
      </c>
      <c r="I4" s="30">
        <f>[7]Sheet6!J1</f>
        <v>219</v>
      </c>
      <c r="J4" s="31">
        <f>[7]Sheet7!J1</f>
        <v>35</v>
      </c>
      <c r="K4" s="32">
        <f>SUM(I4:J4)</f>
        <v>254</v>
      </c>
    </row>
    <row r="5" spans="1:11" x14ac:dyDescent="0.25">
      <c r="A5" s="5"/>
      <c r="B5" s="8" t="s">
        <v>45</v>
      </c>
      <c r="C5" s="33">
        <f>[7]Sheet2!K1</f>
        <v>326</v>
      </c>
      <c r="D5" s="34">
        <f>[7]Sheet3!K1</f>
        <v>0</v>
      </c>
      <c r="E5" s="35">
        <f>SUM(C5:D5)</f>
        <v>326</v>
      </c>
      <c r="F5" s="33">
        <f>[7]Sheet4!K1</f>
        <v>218</v>
      </c>
      <c r="G5" s="34">
        <f>[7]Sheet5!K1</f>
        <v>0</v>
      </c>
      <c r="H5" s="35">
        <f>SUM(F5:G5)</f>
        <v>218</v>
      </c>
      <c r="I5" s="33">
        <f>[7]Sheet6!K1</f>
        <v>219</v>
      </c>
      <c r="J5" s="34">
        <f>[7]Sheet7!K1</f>
        <v>0</v>
      </c>
      <c r="K5" s="35">
        <f>SUM(I5:J5)</f>
        <v>219</v>
      </c>
    </row>
    <row r="6" spans="1:11" x14ac:dyDescent="0.25">
      <c r="A6" s="5"/>
      <c r="B6" s="10" t="s">
        <v>11</v>
      </c>
      <c r="C6" s="36">
        <f>C5/C4</f>
        <v>1</v>
      </c>
      <c r="D6" s="37">
        <f>D5/D4</f>
        <v>0</v>
      </c>
      <c r="E6" s="38">
        <f t="shared" ref="E6" si="0">E5/E4</f>
        <v>0.77804295942720769</v>
      </c>
      <c r="F6" s="36">
        <f>F5/F4</f>
        <v>1</v>
      </c>
      <c r="G6" s="37">
        <f t="shared" ref="G6:H6" si="1">G5/G4</f>
        <v>0</v>
      </c>
      <c r="H6" s="38">
        <f t="shared" si="1"/>
        <v>0.59400544959128065</v>
      </c>
      <c r="I6" s="36">
        <f>I5/I4</f>
        <v>1</v>
      </c>
      <c r="J6" s="37">
        <f t="shared" ref="J6:K6" si="2">J5/J4</f>
        <v>0</v>
      </c>
      <c r="K6" s="38">
        <f t="shared" si="2"/>
        <v>0.86220472440944884</v>
      </c>
    </row>
    <row r="7" spans="1:11" x14ac:dyDescent="0.25">
      <c r="A7" s="5"/>
      <c r="B7" s="12" t="s">
        <v>12</v>
      </c>
      <c r="C7" s="33">
        <f>C4-C9</f>
        <v>326</v>
      </c>
      <c r="D7" s="34">
        <f>D4-D9</f>
        <v>89</v>
      </c>
      <c r="E7" s="35">
        <f>SUM(C7:D7)</f>
        <v>415</v>
      </c>
      <c r="F7" s="33">
        <f>F4-F9</f>
        <v>218</v>
      </c>
      <c r="G7" s="34">
        <f>G4-G9</f>
        <v>149</v>
      </c>
      <c r="H7" s="35">
        <f>SUM(F7:G7)</f>
        <v>367</v>
      </c>
      <c r="I7" s="33">
        <f>I4-I9</f>
        <v>219</v>
      </c>
      <c r="J7" s="34">
        <f>J4-J9</f>
        <v>35</v>
      </c>
      <c r="K7" s="35">
        <f>SUM(I7:J7)</f>
        <v>254</v>
      </c>
    </row>
    <row r="8" spans="1:11" x14ac:dyDescent="0.25">
      <c r="A8" s="5"/>
      <c r="B8" s="13" t="s">
        <v>13</v>
      </c>
      <c r="C8" s="36">
        <f>C7/C4</f>
        <v>1</v>
      </c>
      <c r="D8" s="37">
        <f t="shared" ref="D8:E8" si="3">D7/D4</f>
        <v>0.956989247311828</v>
      </c>
      <c r="E8" s="38">
        <f t="shared" si="3"/>
        <v>0.99045346062052508</v>
      </c>
      <c r="F8" s="36">
        <f>F7/F4</f>
        <v>1</v>
      </c>
      <c r="G8" s="37">
        <f t="shared" ref="G8:H8" si="4">G7/G4</f>
        <v>1</v>
      </c>
      <c r="H8" s="38">
        <f t="shared" si="4"/>
        <v>1</v>
      </c>
      <c r="I8" s="36">
        <f>I7/I4</f>
        <v>1</v>
      </c>
      <c r="J8" s="37">
        <f t="shared" ref="J8:K8" si="5">J7/J4</f>
        <v>1</v>
      </c>
      <c r="K8" s="38">
        <f t="shared" si="5"/>
        <v>1</v>
      </c>
    </row>
    <row r="9" spans="1:11" x14ac:dyDescent="0.25">
      <c r="A9" s="5"/>
      <c r="B9" s="12" t="s">
        <v>14</v>
      </c>
      <c r="C9" s="33">
        <f>[7]Sheet2!L1</f>
        <v>0</v>
      </c>
      <c r="D9" s="34">
        <f>[7]Sheet3!L1</f>
        <v>4</v>
      </c>
      <c r="E9" s="35">
        <f>SUM(C9:D9)</f>
        <v>4</v>
      </c>
      <c r="F9" s="33">
        <f>[7]Sheet4!L1</f>
        <v>0</v>
      </c>
      <c r="G9" s="34">
        <f>[7]Sheet5!L1</f>
        <v>0</v>
      </c>
      <c r="H9" s="35">
        <f>SUM(F9:G9)</f>
        <v>0</v>
      </c>
      <c r="I9" s="33">
        <f>[7]Sheet6!L1</f>
        <v>0</v>
      </c>
      <c r="J9" s="34">
        <f>[7]Sheet7!L1</f>
        <v>0</v>
      </c>
      <c r="K9" s="35">
        <f>SUM(I9:J9)</f>
        <v>0</v>
      </c>
    </row>
    <row r="10" spans="1:11" x14ac:dyDescent="0.25">
      <c r="A10" s="5"/>
      <c r="B10" s="14" t="s">
        <v>15</v>
      </c>
      <c r="C10" s="36">
        <f>C9/C4</f>
        <v>0</v>
      </c>
      <c r="D10" s="37">
        <f t="shared" ref="D10:E10" si="6">D9/D4</f>
        <v>4.3010752688172046E-2</v>
      </c>
      <c r="E10" s="38">
        <f t="shared" si="6"/>
        <v>9.5465393794749408E-3</v>
      </c>
      <c r="F10" s="36">
        <f>F9/F4</f>
        <v>0</v>
      </c>
      <c r="G10" s="37">
        <f t="shared" ref="G10:H10" si="7">G9/G4</f>
        <v>0</v>
      </c>
      <c r="H10" s="38">
        <f t="shared" si="7"/>
        <v>0</v>
      </c>
      <c r="I10" s="36">
        <f>I9/I4</f>
        <v>0</v>
      </c>
      <c r="J10" s="37">
        <f t="shared" ref="J10:K10" si="8">J9/J4</f>
        <v>0</v>
      </c>
      <c r="K10" s="38">
        <f t="shared" si="8"/>
        <v>0</v>
      </c>
    </row>
    <row r="11" spans="1:11" x14ac:dyDescent="0.25">
      <c r="A11" s="5"/>
      <c r="B11" s="12" t="s">
        <v>16</v>
      </c>
      <c r="C11" s="15">
        <v>3</v>
      </c>
      <c r="D11" s="39">
        <v>2</v>
      </c>
      <c r="E11" s="35">
        <f>AVERAGE(C11:D11)</f>
        <v>2.5</v>
      </c>
      <c r="F11" s="15">
        <v>3</v>
      </c>
      <c r="G11" s="39">
        <v>2</v>
      </c>
      <c r="H11" s="35">
        <f>AVERAGE(F11:G11)</f>
        <v>2.5</v>
      </c>
      <c r="I11" s="15">
        <v>3</v>
      </c>
      <c r="J11" s="39">
        <v>3</v>
      </c>
      <c r="K11" s="35">
        <f>AVERAGE(I11:J11)</f>
        <v>3</v>
      </c>
    </row>
    <row r="12" spans="1:11" ht="15.75" thickBot="1" x14ac:dyDescent="0.3">
      <c r="A12" s="5"/>
      <c r="B12" s="16" t="s">
        <v>17</v>
      </c>
      <c r="C12" s="17">
        <v>4</v>
      </c>
      <c r="D12" s="40">
        <v>4</v>
      </c>
      <c r="E12" s="35">
        <f>AVERAGE(C12:D12)</f>
        <v>4</v>
      </c>
      <c r="F12" s="17">
        <v>3</v>
      </c>
      <c r="G12" s="40">
        <v>4</v>
      </c>
      <c r="H12" s="35">
        <f>AVERAGE(F12:G12)</f>
        <v>3.5</v>
      </c>
      <c r="I12" s="17">
        <v>3</v>
      </c>
      <c r="J12" s="40">
        <v>3</v>
      </c>
      <c r="K12" s="35">
        <f>AVERAGE(I12:J12)</f>
        <v>3</v>
      </c>
    </row>
    <row r="13" spans="1:11" x14ac:dyDescent="0.25">
      <c r="A13" s="5" t="s">
        <v>18</v>
      </c>
      <c r="B13" s="18" t="s">
        <v>19</v>
      </c>
      <c r="C13" s="19">
        <v>0</v>
      </c>
      <c r="D13" s="41">
        <v>0</v>
      </c>
      <c r="E13" s="32">
        <f>SUM(C13:D13)</f>
        <v>0</v>
      </c>
      <c r="F13" s="19">
        <v>0</v>
      </c>
      <c r="G13" s="41">
        <v>2</v>
      </c>
      <c r="H13" s="32">
        <f>SUM(F13:G13)</f>
        <v>2</v>
      </c>
      <c r="I13" s="19">
        <v>0</v>
      </c>
      <c r="J13" s="41">
        <v>0</v>
      </c>
      <c r="K13" s="32">
        <f>SUM(I13:J13)</f>
        <v>0</v>
      </c>
    </row>
    <row r="14" spans="1:11" x14ac:dyDescent="0.25">
      <c r="A14" s="5"/>
      <c r="B14" s="13" t="s">
        <v>20</v>
      </c>
      <c r="C14" s="42">
        <f>[7]Sheet2!M1</f>
        <v>0</v>
      </c>
      <c r="D14" s="43">
        <f>[7]Sheet3!M1</f>
        <v>0</v>
      </c>
      <c r="E14" s="44">
        <f>SUM(C14:D14)</f>
        <v>0</v>
      </c>
      <c r="F14" s="42">
        <f>[7]Sheet4!M1</f>
        <v>0</v>
      </c>
      <c r="G14" s="43">
        <f>[7]Sheet5!M1</f>
        <v>5</v>
      </c>
      <c r="H14" s="44">
        <f>SUM(F14:G14)</f>
        <v>5</v>
      </c>
      <c r="I14" s="42">
        <f>[7]Sheet6!M1</f>
        <v>0</v>
      </c>
      <c r="J14" s="43">
        <f>[7]Sheet7!M1</f>
        <v>0</v>
      </c>
      <c r="K14" s="44">
        <f>SUM(I14:J14)</f>
        <v>0</v>
      </c>
    </row>
    <row r="15" spans="1:11" x14ac:dyDescent="0.25">
      <c r="A15" s="5"/>
      <c r="B15" s="14" t="s">
        <v>21</v>
      </c>
      <c r="C15" s="36">
        <f t="shared" ref="C15:K15" si="9">C14/C4</f>
        <v>0</v>
      </c>
      <c r="D15" s="37">
        <f t="shared" si="9"/>
        <v>0</v>
      </c>
      <c r="E15" s="38">
        <f t="shared" si="9"/>
        <v>0</v>
      </c>
      <c r="F15" s="36">
        <f t="shared" si="9"/>
        <v>0</v>
      </c>
      <c r="G15" s="37">
        <f t="shared" si="9"/>
        <v>3.3557046979865772E-2</v>
      </c>
      <c r="H15" s="38">
        <f t="shared" si="9"/>
        <v>1.3623978201634877E-2</v>
      </c>
      <c r="I15" s="36">
        <f t="shared" si="9"/>
        <v>0</v>
      </c>
      <c r="J15" s="37">
        <f t="shared" si="9"/>
        <v>0</v>
      </c>
      <c r="K15" s="38">
        <f t="shared" si="9"/>
        <v>0</v>
      </c>
    </row>
    <row r="16" spans="1:11" x14ac:dyDescent="0.25">
      <c r="A16" s="5"/>
      <c r="B16" s="13" t="s">
        <v>22</v>
      </c>
      <c r="C16" s="21">
        <v>0</v>
      </c>
      <c r="D16" s="45">
        <v>0</v>
      </c>
      <c r="E16" s="44">
        <f>SUM(C16:D16)</f>
        <v>0</v>
      </c>
      <c r="F16" s="21">
        <v>0</v>
      </c>
      <c r="G16" s="45">
        <v>0</v>
      </c>
      <c r="H16" s="44">
        <f>SUM(F16:G16)</f>
        <v>0</v>
      </c>
      <c r="I16" s="21">
        <v>0</v>
      </c>
      <c r="J16" s="45">
        <v>0</v>
      </c>
      <c r="K16" s="44">
        <f>SUM(I16:J16)</f>
        <v>0</v>
      </c>
    </row>
    <row r="17" spans="1:11" x14ac:dyDescent="0.25">
      <c r="B17" s="13" t="s">
        <v>23</v>
      </c>
      <c r="C17" s="46">
        <v>0</v>
      </c>
      <c r="D17" s="45">
        <v>0</v>
      </c>
      <c r="E17" s="44">
        <f>SUM(C17:D17)</f>
        <v>0</v>
      </c>
      <c r="F17" s="21">
        <v>0</v>
      </c>
      <c r="G17" s="45">
        <v>0</v>
      </c>
      <c r="H17" s="44">
        <f>SUM(F17:G17)</f>
        <v>0</v>
      </c>
      <c r="I17" s="21">
        <v>0</v>
      </c>
      <c r="J17" s="45">
        <v>0</v>
      </c>
      <c r="K17" s="44">
        <f>SUM(I17:J17)</f>
        <v>0</v>
      </c>
    </row>
    <row r="18" spans="1:11" ht="15.75" thickBot="1" x14ac:dyDescent="0.3">
      <c r="A18" s="5"/>
      <c r="B18" s="13" t="s">
        <v>24</v>
      </c>
      <c r="C18" s="47">
        <f t="shared" ref="C18:K18" si="10">C17/C4</f>
        <v>0</v>
      </c>
      <c r="D18" s="48">
        <f t="shared" si="10"/>
        <v>0</v>
      </c>
      <c r="E18" s="49">
        <f t="shared" si="10"/>
        <v>0</v>
      </c>
      <c r="F18" s="50">
        <f t="shared" si="10"/>
        <v>0</v>
      </c>
      <c r="G18" s="48">
        <f t="shared" si="10"/>
        <v>0</v>
      </c>
      <c r="H18" s="49">
        <f t="shared" si="10"/>
        <v>0</v>
      </c>
      <c r="I18" s="50">
        <f t="shared" si="10"/>
        <v>0</v>
      </c>
      <c r="J18" s="48">
        <f t="shared" si="10"/>
        <v>0</v>
      </c>
      <c r="K18" s="49">
        <f t="shared" si="10"/>
        <v>0</v>
      </c>
    </row>
    <row r="19" spans="1:11" x14ac:dyDescent="0.25">
      <c r="A19" s="5" t="s">
        <v>25</v>
      </c>
      <c r="B19" s="18" t="s">
        <v>26</v>
      </c>
      <c r="C19" s="21">
        <v>0</v>
      </c>
      <c r="D19" s="45">
        <v>10</v>
      </c>
      <c r="E19" s="44">
        <f>SUM(C19:D19)</f>
        <v>10</v>
      </c>
      <c r="F19" s="21">
        <v>0</v>
      </c>
      <c r="G19" s="45">
        <v>38</v>
      </c>
      <c r="H19" s="44">
        <f>SUM(F19:G19)</f>
        <v>38</v>
      </c>
      <c r="I19" s="21">
        <v>0</v>
      </c>
      <c r="J19" s="45">
        <v>10</v>
      </c>
      <c r="K19" s="44">
        <f>SUM(I19:J19)</f>
        <v>10</v>
      </c>
    </row>
    <row r="20" spans="1:11" x14ac:dyDescent="0.25">
      <c r="A20" s="5"/>
      <c r="B20" s="13" t="s">
        <v>27</v>
      </c>
      <c r="C20" s="42">
        <f>[7]Sheet2!N1</f>
        <v>0</v>
      </c>
      <c r="D20" s="43">
        <f>[7]Sheet3!N1</f>
        <v>44</v>
      </c>
      <c r="E20" s="44">
        <f>SUM(C20:D20)</f>
        <v>44</v>
      </c>
      <c r="F20" s="42">
        <f>[7]Sheet4!N1</f>
        <v>0</v>
      </c>
      <c r="G20" s="43">
        <f>[7]Sheet5!N1</f>
        <v>100</v>
      </c>
      <c r="H20" s="44">
        <f>SUM(F20:G20)</f>
        <v>100</v>
      </c>
      <c r="I20" s="42">
        <f>[7]Sheet6!N1</f>
        <v>0</v>
      </c>
      <c r="J20" s="43">
        <f>[7]Sheet7!N1</f>
        <v>17</v>
      </c>
      <c r="K20" s="44">
        <f>SUM(I20:J20)</f>
        <v>17</v>
      </c>
    </row>
    <row r="21" spans="1:11" x14ac:dyDescent="0.25">
      <c r="A21" s="5"/>
      <c r="B21" s="14" t="s">
        <v>28</v>
      </c>
      <c r="C21" s="36">
        <f t="shared" ref="C21:K21" si="11">C20/C4</f>
        <v>0</v>
      </c>
      <c r="D21" s="37">
        <f t="shared" si="11"/>
        <v>0.4731182795698925</v>
      </c>
      <c r="E21" s="38">
        <f t="shared" si="11"/>
        <v>0.10501193317422435</v>
      </c>
      <c r="F21" s="36">
        <f t="shared" si="11"/>
        <v>0</v>
      </c>
      <c r="G21" s="37">
        <f t="shared" si="11"/>
        <v>0.67114093959731547</v>
      </c>
      <c r="H21" s="38">
        <f t="shared" si="11"/>
        <v>0.27247956403269757</v>
      </c>
      <c r="I21" s="36">
        <f t="shared" si="11"/>
        <v>0</v>
      </c>
      <c r="J21" s="37">
        <f t="shared" si="11"/>
        <v>0.48571428571428571</v>
      </c>
      <c r="K21" s="38">
        <f t="shared" si="11"/>
        <v>6.6929133858267723E-2</v>
      </c>
    </row>
    <row r="22" spans="1:11" x14ac:dyDescent="0.25">
      <c r="A22" s="5"/>
      <c r="B22" s="12" t="s">
        <v>29</v>
      </c>
      <c r="C22" s="15">
        <v>0</v>
      </c>
      <c r="D22" s="39">
        <v>0</v>
      </c>
      <c r="E22" s="44">
        <f>SUM(C22:D22)</f>
        <v>0</v>
      </c>
      <c r="F22" s="15">
        <v>0</v>
      </c>
      <c r="G22" s="39">
        <v>2</v>
      </c>
      <c r="H22" s="44">
        <f>SUM(F22:G22)</f>
        <v>2</v>
      </c>
      <c r="I22" s="15">
        <v>0</v>
      </c>
      <c r="J22" s="39">
        <v>0</v>
      </c>
      <c r="K22" s="44">
        <f>SUM(I22:J22)</f>
        <v>0</v>
      </c>
    </row>
    <row r="23" spans="1:11" x14ac:dyDescent="0.25">
      <c r="A23" s="5"/>
      <c r="B23" s="13" t="s">
        <v>30</v>
      </c>
      <c r="C23" s="42">
        <f>[7]Sheet2!O1</f>
        <v>0</v>
      </c>
      <c r="D23" s="43">
        <f>[7]Sheet3!O1</f>
        <v>0</v>
      </c>
      <c r="E23" s="44">
        <f>SUM(C23:D23)</f>
        <v>0</v>
      </c>
      <c r="F23" s="42">
        <f>[7]Sheet4!O1</f>
        <v>0</v>
      </c>
      <c r="G23" s="43">
        <f>[7]Sheet5!O1</f>
        <v>6</v>
      </c>
      <c r="H23" s="44">
        <f>SUM(F23:G23)</f>
        <v>6</v>
      </c>
      <c r="I23" s="42">
        <f>[7]Sheet6!O1</f>
        <v>0</v>
      </c>
      <c r="J23" s="43">
        <f>[7]Sheet7!O1</f>
        <v>0</v>
      </c>
      <c r="K23" s="44">
        <f>SUM(I23:J23)</f>
        <v>0</v>
      </c>
    </row>
    <row r="24" spans="1:11" x14ac:dyDescent="0.25">
      <c r="A24" s="5"/>
      <c r="B24" s="14" t="s">
        <v>31</v>
      </c>
      <c r="C24" s="36">
        <f t="shared" ref="C24:K24" si="12">C23/C4</f>
        <v>0</v>
      </c>
      <c r="D24" s="37">
        <f t="shared" si="12"/>
        <v>0</v>
      </c>
      <c r="E24" s="38">
        <f t="shared" si="12"/>
        <v>0</v>
      </c>
      <c r="F24" s="36">
        <f t="shared" si="12"/>
        <v>0</v>
      </c>
      <c r="G24" s="37">
        <f t="shared" si="12"/>
        <v>4.0268456375838924E-2</v>
      </c>
      <c r="H24" s="38">
        <f t="shared" si="12"/>
        <v>1.6348773841961851E-2</v>
      </c>
      <c r="I24" s="36">
        <f t="shared" si="12"/>
        <v>0</v>
      </c>
      <c r="J24" s="37">
        <f t="shared" si="12"/>
        <v>0</v>
      </c>
      <c r="K24" s="38">
        <f t="shared" si="12"/>
        <v>0</v>
      </c>
    </row>
    <row r="25" spans="1:11" x14ac:dyDescent="0.25">
      <c r="A25" s="5"/>
      <c r="B25" s="12" t="s">
        <v>32</v>
      </c>
      <c r="C25" s="24">
        <v>110</v>
      </c>
      <c r="D25" s="51">
        <v>0</v>
      </c>
      <c r="E25" s="52">
        <f>SUM(C25:D25)</f>
        <v>110</v>
      </c>
      <c r="F25" s="24">
        <v>57</v>
      </c>
      <c r="G25" s="51">
        <v>0</v>
      </c>
      <c r="H25" s="52">
        <f>SUM(F25:G25)</f>
        <v>57</v>
      </c>
      <c r="I25" s="24">
        <v>63</v>
      </c>
      <c r="J25" s="51">
        <v>0</v>
      </c>
      <c r="K25" s="52">
        <f>SUM(I25:J25)</f>
        <v>63</v>
      </c>
    </row>
    <row r="26" spans="1:11" x14ac:dyDescent="0.25">
      <c r="A26" s="5"/>
      <c r="B26" s="13" t="s">
        <v>33</v>
      </c>
      <c r="C26" s="42">
        <f>[7]Sheet2!P1</f>
        <v>115</v>
      </c>
      <c r="D26" s="43">
        <f>[7]Sheet3!P1</f>
        <v>40</v>
      </c>
      <c r="E26" s="44">
        <f>SUM(C26:D26)</f>
        <v>155</v>
      </c>
      <c r="F26" s="42">
        <f>[7]Sheet4!P1</f>
        <v>105</v>
      </c>
      <c r="G26" s="43">
        <f>[7]Sheet5!P1</f>
        <v>9</v>
      </c>
      <c r="H26" s="44">
        <f>SUM(F26:G26)</f>
        <v>114</v>
      </c>
      <c r="I26" s="42">
        <f>[7]Sheet6!P1</f>
        <v>63</v>
      </c>
      <c r="J26" s="43">
        <f>[7]Sheet7!P1</f>
        <v>6</v>
      </c>
      <c r="K26" s="44">
        <f>SUM(I26:J26)</f>
        <v>69</v>
      </c>
    </row>
    <row r="27" spans="1:11" x14ac:dyDescent="0.25">
      <c r="B27" s="13" t="s">
        <v>34</v>
      </c>
      <c r="C27" s="53">
        <f t="shared" ref="C27:K27" si="13">C26/C4</f>
        <v>0.35276073619631904</v>
      </c>
      <c r="D27" s="54">
        <f t="shared" si="13"/>
        <v>0.43010752688172044</v>
      </c>
      <c r="E27" s="55">
        <f t="shared" si="13"/>
        <v>0.36992840095465396</v>
      </c>
      <c r="F27" s="53">
        <f t="shared" si="13"/>
        <v>0.48165137614678899</v>
      </c>
      <c r="G27" s="54">
        <f t="shared" si="13"/>
        <v>6.0402684563758392E-2</v>
      </c>
      <c r="H27" s="55">
        <f t="shared" si="13"/>
        <v>0.31062670299727518</v>
      </c>
      <c r="I27" s="53">
        <f t="shared" si="13"/>
        <v>0.28767123287671231</v>
      </c>
      <c r="J27" s="54">
        <f t="shared" si="13"/>
        <v>0.17142857142857143</v>
      </c>
      <c r="K27" s="55">
        <f t="shared" si="13"/>
        <v>0.27165354330708663</v>
      </c>
    </row>
    <row r="28" spans="1:11" x14ac:dyDescent="0.25">
      <c r="A28" s="5"/>
      <c r="B28" s="12" t="s">
        <v>35</v>
      </c>
      <c r="C28" s="24">
        <v>0</v>
      </c>
      <c r="D28" s="51">
        <v>0</v>
      </c>
      <c r="E28" s="52">
        <f>SUM(C28:D28)</f>
        <v>0</v>
      </c>
      <c r="F28" s="24">
        <v>0</v>
      </c>
      <c r="G28" s="51">
        <v>4</v>
      </c>
      <c r="H28" s="52">
        <f>SUM(F28:G28)</f>
        <v>4</v>
      </c>
      <c r="I28" s="24">
        <v>0</v>
      </c>
      <c r="J28" s="51">
        <v>0</v>
      </c>
      <c r="K28" s="52">
        <f>SUM(I28:J28)</f>
        <v>0</v>
      </c>
    </row>
    <row r="29" spans="1:11" x14ac:dyDescent="0.25">
      <c r="A29" s="5"/>
      <c r="B29" s="13" t="s">
        <v>36</v>
      </c>
      <c r="C29" s="42">
        <f>[7]Sheet2!Q1</f>
        <v>0</v>
      </c>
      <c r="D29" s="43">
        <f>[7]Sheet3!Q1</f>
        <v>0</v>
      </c>
      <c r="E29" s="44">
        <f>SUM(C29:D29)</f>
        <v>0</v>
      </c>
      <c r="F29" s="42">
        <f>[7]Sheet4!Q1</f>
        <v>0</v>
      </c>
      <c r="G29" s="43">
        <f>[7]Sheet5!Q1</f>
        <v>4</v>
      </c>
      <c r="H29" s="44">
        <f>SUM(F29:G29)</f>
        <v>4</v>
      </c>
      <c r="I29" s="42">
        <f>[7]Sheet6!Q1</f>
        <v>0</v>
      </c>
      <c r="J29" s="43">
        <f>[7]Sheet7!Q1</f>
        <v>0</v>
      </c>
      <c r="K29" s="44">
        <f>SUM(I29:J29)</f>
        <v>0</v>
      </c>
    </row>
    <row r="30" spans="1:11" ht="15.75" thickBot="1" x14ac:dyDescent="0.3">
      <c r="A30" s="5"/>
      <c r="B30" s="16" t="s">
        <v>37</v>
      </c>
      <c r="C30" s="50">
        <f t="shared" ref="C30:K30" si="14">C29/C4</f>
        <v>0</v>
      </c>
      <c r="D30" s="48">
        <f t="shared" si="14"/>
        <v>0</v>
      </c>
      <c r="E30" s="49">
        <f t="shared" si="14"/>
        <v>0</v>
      </c>
      <c r="F30" s="50">
        <f t="shared" si="14"/>
        <v>0</v>
      </c>
      <c r="G30" s="48">
        <f t="shared" si="14"/>
        <v>2.6845637583892617E-2</v>
      </c>
      <c r="H30" s="49">
        <f t="shared" si="14"/>
        <v>1.0899182561307902E-2</v>
      </c>
      <c r="I30" s="50">
        <f t="shared" si="14"/>
        <v>0</v>
      </c>
      <c r="J30" s="48">
        <f t="shared" si="14"/>
        <v>0</v>
      </c>
      <c r="K30" s="49">
        <f t="shared" si="14"/>
        <v>0</v>
      </c>
    </row>
    <row r="31" spans="1:11" x14ac:dyDescent="0.25">
      <c r="A31" s="5" t="s">
        <v>46</v>
      </c>
      <c r="B31" s="56" t="s">
        <v>47</v>
      </c>
      <c r="C31" s="159">
        <v>119</v>
      </c>
      <c r="D31" s="57"/>
      <c r="E31" s="58"/>
      <c r="F31" s="159">
        <v>78</v>
      </c>
      <c r="G31" s="57"/>
      <c r="H31" s="58"/>
      <c r="I31" s="159">
        <v>57</v>
      </c>
      <c r="J31" s="57"/>
      <c r="K31" s="59"/>
    </row>
    <row r="32" spans="1:11" x14ac:dyDescent="0.25">
      <c r="B32" s="60" t="s">
        <v>32</v>
      </c>
      <c r="C32" s="61">
        <v>66</v>
      </c>
      <c r="D32" s="62"/>
      <c r="E32" s="63"/>
      <c r="F32" s="61">
        <v>25</v>
      </c>
      <c r="G32" s="62"/>
      <c r="H32" s="63"/>
      <c r="I32" s="61">
        <v>40</v>
      </c>
      <c r="J32" s="62"/>
      <c r="K32" s="28"/>
    </row>
    <row r="33" spans="2:11" x14ac:dyDescent="0.25">
      <c r="B33" s="60" t="s">
        <v>48</v>
      </c>
      <c r="C33" s="61">
        <v>31</v>
      </c>
      <c r="D33" s="62"/>
      <c r="E33" s="63"/>
      <c r="F33" s="61">
        <v>14</v>
      </c>
      <c r="G33" s="62"/>
      <c r="H33" s="63"/>
      <c r="I33" s="61">
        <v>6</v>
      </c>
      <c r="J33" s="62"/>
      <c r="K33" s="28"/>
    </row>
    <row r="34" spans="2:11" ht="15.75" thickBot="1" x14ac:dyDescent="0.3">
      <c r="B34" s="64" t="s">
        <v>49</v>
      </c>
      <c r="C34" s="65">
        <v>0</v>
      </c>
      <c r="D34" s="62"/>
      <c r="E34" s="63"/>
      <c r="F34" s="65">
        <v>2</v>
      </c>
      <c r="G34" s="62"/>
      <c r="H34" s="63"/>
      <c r="I34" s="65">
        <v>0</v>
      </c>
      <c r="J34" s="62"/>
      <c r="K34" s="28"/>
    </row>
    <row r="35" spans="2:11" x14ac:dyDescent="0.25">
      <c r="B35" s="18" t="s">
        <v>50</v>
      </c>
      <c r="C35" s="66">
        <v>5</v>
      </c>
      <c r="D35" s="2"/>
      <c r="E35" s="2"/>
      <c r="F35" s="67">
        <v>4</v>
      </c>
      <c r="I35" s="68">
        <v>2</v>
      </c>
    </row>
    <row r="36" spans="2:11" ht="15.75" thickBot="1" x14ac:dyDescent="0.3">
      <c r="B36" s="64" t="s">
        <v>51</v>
      </c>
      <c r="C36" s="69">
        <v>4</v>
      </c>
      <c r="D36" s="2"/>
      <c r="E36" s="2"/>
      <c r="F36" s="70">
        <v>3</v>
      </c>
      <c r="I36" s="71">
        <v>2</v>
      </c>
    </row>
  </sheetData>
  <mergeCells count="4">
    <mergeCell ref="B2:B3"/>
    <mergeCell ref="C2:E2"/>
    <mergeCell ref="F2:H2"/>
    <mergeCell ref="I2:K2"/>
  </mergeCells>
  <pageMargins left="0.7" right="0.7" top="0.75" bottom="0.75" header="0.3" footer="0.3"/>
  <ignoredErrors>
    <ignoredError sqref="E6:K2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perfomance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Sheet11</vt:lpstr>
      <vt:lpstr>Sheet12</vt:lpstr>
      <vt:lpstr>Sheet13</vt:lpstr>
      <vt:lpstr>Sheet14</vt:lpstr>
      <vt:lpstr>Sheet15</vt:lpstr>
      <vt:lpstr>Sheet16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2012-02-09T09:04:31Z</dcterms:modified>
</cp:coreProperties>
</file>